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aschemistry.ru\education\magistr\"/>
    </mc:Choice>
  </mc:AlternateContent>
  <xr:revisionPtr revIDLastSave="0" documentId="8_{030181BD-A880-4A8B-BF2E-4FFF1A55C7C0}" xr6:coauthVersionLast="43" xr6:coauthVersionMax="43" xr10:uidLastSave="{00000000-0000-0000-0000-000000000000}"/>
  <bookViews>
    <workbookView xWindow="-28920" yWindow="-120" windowWidth="29040" windowHeight="15840" tabRatio="601" activeTab="2" xr2:uid="{00000000-000D-0000-FFFF-FFFF00000000}"/>
  </bookViews>
  <sheets>
    <sheet name="Гр.уч.проц." sheetId="1" r:id="rId1"/>
    <sheet name="План уч. проц." sheetId="2" r:id="rId2"/>
    <sheet name="Конец" sheetId="4" r:id="rId3"/>
  </sheets>
  <definedNames>
    <definedName name="_xlnm.Print_Area" localSheetId="2">Конец!$A$1:$W$18</definedName>
    <definedName name="_xlnm.Print_Area" localSheetId="1">'План уч. проц.'!$A$1:$Z$96</definedName>
  </definedNames>
  <calcPr calcId="191029"/>
</workbook>
</file>

<file path=xl/calcChain.xml><?xml version="1.0" encoding="utf-8"?>
<calcChain xmlns="http://schemas.openxmlformats.org/spreadsheetml/2006/main">
  <c r="X95" i="2" l="1"/>
  <c r="U95" i="2"/>
  <c r="R95" i="2"/>
  <c r="O95" i="2"/>
  <c r="U94" i="2"/>
  <c r="R94" i="2"/>
  <c r="O94" i="2"/>
  <c r="K32" i="2" l="1"/>
  <c r="K25" i="2"/>
  <c r="H25" i="2" s="1"/>
  <c r="P74" i="2" l="1"/>
  <c r="S74" i="2"/>
  <c r="S78" i="2"/>
  <c r="V46" i="2" l="1"/>
  <c r="Y74" i="2"/>
  <c r="V74" i="2"/>
  <c r="G95" i="2"/>
  <c r="V78" i="2"/>
  <c r="X94" i="2"/>
  <c r="H72" i="2"/>
  <c r="H73" i="2"/>
  <c r="L73" i="2"/>
  <c r="L72" i="2"/>
  <c r="L70" i="2"/>
  <c r="L69" i="2"/>
  <c r="L67" i="2"/>
  <c r="L66" i="2"/>
  <c r="L64" i="2"/>
  <c r="L63" i="2"/>
  <c r="L61" i="2"/>
  <c r="L60" i="2"/>
  <c r="L58" i="2"/>
  <c r="L57" i="2"/>
  <c r="L55" i="2"/>
  <c r="L54" i="2"/>
  <c r="L52" i="2"/>
  <c r="L51" i="2"/>
  <c r="L48" i="2"/>
  <c r="L49" i="2"/>
  <c r="L44" i="2"/>
  <c r="L45" i="2"/>
  <c r="L43" i="2"/>
  <c r="L41" i="2"/>
  <c r="L42" i="2"/>
  <c r="L39" i="2"/>
  <c r="L38" i="2"/>
  <c r="L37" i="2"/>
  <c r="L36" i="2"/>
  <c r="L31" i="2"/>
  <c r="L33" i="2"/>
  <c r="L32" i="2"/>
  <c r="L29" i="2"/>
  <c r="L28" i="2"/>
  <c r="L27" i="2"/>
  <c r="L25" i="2"/>
  <c r="L24" i="2"/>
  <c r="L23" i="2"/>
  <c r="L21" i="2"/>
  <c r="L20" i="2"/>
  <c r="L19" i="2"/>
  <c r="L15" i="2"/>
  <c r="L14" i="2"/>
  <c r="L13" i="2"/>
  <c r="K33" i="2"/>
  <c r="K28" i="2"/>
  <c r="K29" i="2" s="1"/>
  <c r="K24" i="2"/>
  <c r="Y78" i="2"/>
  <c r="G46" i="2"/>
  <c r="G40" i="2" s="1"/>
  <c r="N43" i="2"/>
  <c r="H43" i="2"/>
  <c r="V40" i="2"/>
  <c r="S40" i="2"/>
  <c r="P40" i="2"/>
  <c r="I46" i="2"/>
  <c r="I40" i="2" s="1"/>
  <c r="G94" i="2" l="1"/>
  <c r="U88" i="2"/>
  <c r="L46" i="2"/>
  <c r="L40" i="2" s="1"/>
  <c r="X88" i="2"/>
  <c r="J40" i="2" l="1"/>
  <c r="J76" i="2" s="1"/>
  <c r="H14" i="2"/>
  <c r="H69" i="2"/>
  <c r="H70" i="2"/>
  <c r="H41" i="2"/>
  <c r="J75" i="2"/>
  <c r="L84" i="2"/>
  <c r="L78" i="2" s="1"/>
  <c r="L85" i="2"/>
  <c r="N87" i="2"/>
  <c r="M87" i="2" s="1"/>
  <c r="P78" i="2"/>
  <c r="Y46" i="2"/>
  <c r="Y91" i="2"/>
  <c r="G78" i="2"/>
  <c r="N84" i="2"/>
  <c r="J77" i="2"/>
  <c r="V16" i="2"/>
  <c r="V11" i="2" s="1"/>
  <c r="G17" i="2"/>
  <c r="G16" i="2" s="1"/>
  <c r="G76" i="2" s="1"/>
  <c r="S16" i="2"/>
  <c r="P16" i="2"/>
  <c r="K46" i="2"/>
  <c r="K40" i="2" s="1"/>
  <c r="P46" i="2"/>
  <c r="S46" i="2"/>
  <c r="R34" i="2" s="1"/>
  <c r="U34" i="2"/>
  <c r="N64" i="2"/>
  <c r="H64" i="2"/>
  <c r="N67" i="2"/>
  <c r="H67" i="2"/>
  <c r="N70" i="2"/>
  <c r="N73" i="2"/>
  <c r="N61" i="2"/>
  <c r="H61" i="2"/>
  <c r="G12" i="2"/>
  <c r="N85" i="2"/>
  <c r="N82" i="2"/>
  <c r="M82" i="2" s="1"/>
  <c r="N83" i="2"/>
  <c r="M83" i="2" s="1"/>
  <c r="N80" i="2"/>
  <c r="M80" i="2" s="1"/>
  <c r="H66" i="2"/>
  <c r="H63" i="2"/>
  <c r="H60" i="2"/>
  <c r="H58" i="2"/>
  <c r="H57" i="2"/>
  <c r="N57" i="2"/>
  <c r="H55" i="2"/>
  <c r="H54" i="2"/>
  <c r="H52" i="2"/>
  <c r="H51" i="2"/>
  <c r="N66" i="2"/>
  <c r="N69" i="2"/>
  <c r="N72" i="2"/>
  <c r="N63" i="2"/>
  <c r="N60" i="2"/>
  <c r="N58" i="2"/>
  <c r="N54" i="2"/>
  <c r="N55" i="2"/>
  <c r="N52" i="2"/>
  <c r="N51" i="2"/>
  <c r="H49" i="2"/>
  <c r="H48" i="2"/>
  <c r="N49" i="2"/>
  <c r="N48" i="2"/>
  <c r="N44" i="2"/>
  <c r="H44" i="2"/>
  <c r="H42" i="2"/>
  <c r="H45" i="2"/>
  <c r="N42" i="2"/>
  <c r="N45" i="2"/>
  <c r="N41" i="2"/>
  <c r="L35" i="2"/>
  <c r="K35" i="2"/>
  <c r="I35" i="2"/>
  <c r="G35" i="2"/>
  <c r="H39" i="2"/>
  <c r="N39" i="2"/>
  <c r="H38" i="2"/>
  <c r="N38" i="2"/>
  <c r="H37" i="2"/>
  <c r="N37" i="2"/>
  <c r="H36" i="2"/>
  <c r="N36" i="2"/>
  <c r="L17" i="2"/>
  <c r="L16" i="2" s="1"/>
  <c r="L76" i="2" s="1"/>
  <c r="K17" i="2"/>
  <c r="K16" i="2" s="1"/>
  <c r="I17" i="2"/>
  <c r="I16" i="2" s="1"/>
  <c r="I76" i="2" s="1"/>
  <c r="H19" i="2"/>
  <c r="H32" i="2"/>
  <c r="H33" i="2"/>
  <c r="H31" i="2"/>
  <c r="N32" i="2"/>
  <c r="N33" i="2"/>
  <c r="N31" i="2"/>
  <c r="H28" i="2"/>
  <c r="H29" i="2"/>
  <c r="H27" i="2"/>
  <c r="N28" i="2"/>
  <c r="N29" i="2"/>
  <c r="N27" i="2"/>
  <c r="H24" i="2"/>
  <c r="H23" i="2"/>
  <c r="N24" i="2"/>
  <c r="N25" i="2"/>
  <c r="N23" i="2"/>
  <c r="H20" i="2"/>
  <c r="H21" i="2"/>
  <c r="N20" i="2"/>
  <c r="N21" i="2"/>
  <c r="N19" i="2"/>
  <c r="H15" i="2"/>
  <c r="H13" i="2"/>
  <c r="L12" i="2"/>
  <c r="K12" i="2"/>
  <c r="I12" i="2"/>
  <c r="N14" i="2"/>
  <c r="N15" i="2"/>
  <c r="N13" i="2"/>
  <c r="O93" i="2" l="1"/>
  <c r="O88" i="2"/>
  <c r="P91" i="2" s="1"/>
  <c r="R88" i="2"/>
  <c r="S91" i="2" s="1"/>
  <c r="I75" i="2"/>
  <c r="I74" i="2" s="1"/>
  <c r="G75" i="2"/>
  <c r="G74" i="2"/>
  <c r="M14" i="2"/>
  <c r="P11" i="2"/>
  <c r="X93" i="2"/>
  <c r="X34" i="2"/>
  <c r="M84" i="2"/>
  <c r="M78" i="2" s="1"/>
  <c r="O34" i="2"/>
  <c r="M31" i="2"/>
  <c r="M69" i="2"/>
  <c r="K77" i="2"/>
  <c r="G77" i="2"/>
  <c r="G11" i="2"/>
  <c r="L75" i="2"/>
  <c r="L74" i="2" s="1"/>
  <c r="L88" i="2" s="1"/>
  <c r="M55" i="2"/>
  <c r="M36" i="2"/>
  <c r="M24" i="2"/>
  <c r="M67" i="2"/>
  <c r="M27" i="2"/>
  <c r="M63" i="2"/>
  <c r="M25" i="2"/>
  <c r="M29" i="2"/>
  <c r="H12" i="2"/>
  <c r="M20" i="2"/>
  <c r="M28" i="2"/>
  <c r="M44" i="2"/>
  <c r="M43" i="2"/>
  <c r="M37" i="2"/>
  <c r="M42" i="2"/>
  <c r="M52" i="2"/>
  <c r="H17" i="2"/>
  <c r="H16" i="2" s="1"/>
  <c r="M73" i="2"/>
  <c r="M41" i="2"/>
  <c r="M51" i="2"/>
  <c r="N46" i="2"/>
  <c r="N40" i="2" s="1"/>
  <c r="N35" i="2"/>
  <c r="R93" i="2"/>
  <c r="M32" i="2"/>
  <c r="M60" i="2"/>
  <c r="M64" i="2"/>
  <c r="M39" i="2"/>
  <c r="M45" i="2"/>
  <c r="K75" i="2"/>
  <c r="M33" i="2"/>
  <c r="K11" i="2"/>
  <c r="I34" i="2"/>
  <c r="H46" i="2"/>
  <c r="M61" i="2"/>
  <c r="L77" i="2"/>
  <c r="I11" i="2"/>
  <c r="I77" i="2"/>
  <c r="N12" i="2"/>
  <c r="N17" i="2"/>
  <c r="N16" i="2" s="1"/>
  <c r="L34" i="2"/>
  <c r="M48" i="2"/>
  <c r="S11" i="2"/>
  <c r="G34" i="2"/>
  <c r="M15" i="2"/>
  <c r="L11" i="2"/>
  <c r="M21" i="2"/>
  <c r="M38" i="2"/>
  <c r="M49" i="2"/>
  <c r="M57" i="2"/>
  <c r="M66" i="2"/>
  <c r="M70" i="2"/>
  <c r="K34" i="2"/>
  <c r="M72" i="2"/>
  <c r="J74" i="2"/>
  <c r="J88" i="2" s="1"/>
  <c r="M13" i="2"/>
  <c r="M58" i="2"/>
  <c r="M54" i="2"/>
  <c r="V91" i="2"/>
  <c r="M85" i="2"/>
  <c r="K76" i="2"/>
  <c r="U93" i="2"/>
  <c r="N78" i="2"/>
  <c r="M19" i="2"/>
  <c r="H35" i="2"/>
  <c r="M23" i="2"/>
  <c r="K74" i="2" l="1"/>
  <c r="K88" i="2" s="1"/>
  <c r="M12" i="2"/>
  <c r="G93" i="2"/>
  <c r="H75" i="2"/>
  <c r="H11" i="2"/>
  <c r="H40" i="2"/>
  <c r="H77" i="2"/>
  <c r="M35" i="2"/>
  <c r="N11" i="2"/>
  <c r="I88" i="2"/>
  <c r="N75" i="2"/>
  <c r="M46" i="2"/>
  <c r="M40" i="2" s="1"/>
  <c r="N34" i="2"/>
  <c r="G88" i="2"/>
  <c r="G91" i="2" s="1"/>
  <c r="M17" i="2"/>
  <c r="M16" i="2" s="1"/>
  <c r="N77" i="2"/>
  <c r="N76" i="2"/>
  <c r="M75" i="2" l="1"/>
  <c r="M11" i="2"/>
  <c r="H76" i="2"/>
  <c r="H74" i="2" s="1"/>
  <c r="M34" i="2"/>
  <c r="H34" i="2"/>
  <c r="M76" i="2"/>
  <c r="N74" i="2"/>
  <c r="N88" i="2" s="1"/>
  <c r="N91" i="2" s="1"/>
  <c r="M77" i="2"/>
  <c r="M74" i="2" l="1"/>
  <c r="M88" i="2" s="1"/>
  <c r="H88" i="2"/>
</calcChain>
</file>

<file path=xl/sharedStrings.xml><?xml version="1.0" encoding="utf-8"?>
<sst xmlns="http://schemas.openxmlformats.org/spreadsheetml/2006/main" count="620" uniqueCount="308">
  <si>
    <t xml:space="preserve"> У Ч Е Б Н Ы Й  П Л А Н</t>
  </si>
  <si>
    <t>УТВЕРЖДАЮ:</t>
  </si>
  <si>
    <t>I. График учебного процесса</t>
  </si>
  <si>
    <t>II.Сводные данные по бюджету времени (нед)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</si>
  <si>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</si>
  <si>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</si>
  <si>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</si>
  <si>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</si>
  <si>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</si>
  <si>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</si>
  <si>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</si>
  <si>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</si>
  <si>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</si>
  <si>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</si>
  <si>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</si>
  <si>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</si>
  <si>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 xml:space="preserve"> К у р с </t>
  </si>
  <si>
    <t xml:space="preserve">  8   14</t>
  </si>
  <si>
    <t>15   21</t>
  </si>
  <si>
    <t>22      28</t>
  </si>
  <si>
    <t>29    5</t>
  </si>
  <si>
    <t xml:space="preserve"> 6   12</t>
  </si>
  <si>
    <t>13   19</t>
  </si>
  <si>
    <t>20   26</t>
  </si>
  <si>
    <t>27    2</t>
  </si>
  <si>
    <t xml:space="preserve"> 3    9</t>
  </si>
  <si>
    <t>10   16</t>
  </si>
  <si>
    <t>17   23</t>
  </si>
  <si>
    <t>24   30</t>
  </si>
  <si>
    <t xml:space="preserve"> 1    7</t>
  </si>
  <si>
    <t xml:space="preserve"> 8    14</t>
  </si>
  <si>
    <t>22   28</t>
  </si>
  <si>
    <t xml:space="preserve"> 5    11</t>
  </si>
  <si>
    <t>12   18</t>
  </si>
  <si>
    <t>19   25</t>
  </si>
  <si>
    <t xml:space="preserve"> 2    8</t>
  </si>
  <si>
    <t xml:space="preserve"> 9    15</t>
  </si>
  <si>
    <t>16   22</t>
  </si>
  <si>
    <t>23    1</t>
  </si>
  <si>
    <t>23   29</t>
  </si>
  <si>
    <t>30    5</t>
  </si>
  <si>
    <t xml:space="preserve"> 6    12</t>
  </si>
  <si>
    <t>20   25</t>
  </si>
  <si>
    <t>27    3</t>
  </si>
  <si>
    <t xml:space="preserve"> 4    10</t>
  </si>
  <si>
    <t>11   17</t>
  </si>
  <si>
    <t>18   24</t>
  </si>
  <si>
    <t>25   31</t>
  </si>
  <si>
    <t>27    1</t>
  </si>
  <si>
    <t>23   31</t>
  </si>
  <si>
    <t>Каникулы</t>
  </si>
  <si>
    <t>Всего</t>
  </si>
  <si>
    <t>Курсы</t>
  </si>
  <si>
    <t>1</t>
  </si>
  <si>
    <t>д</t>
  </si>
  <si>
    <t>э</t>
  </si>
  <si>
    <t>к</t>
  </si>
  <si>
    <t>у</t>
  </si>
  <si>
    <t>2</t>
  </si>
  <si>
    <t>п</t>
  </si>
  <si>
    <t>г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</si>
  <si>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</si>
  <si>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</si>
  <si>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</si>
  <si>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</si>
  <si>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</si>
  <si>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</si>
  <si>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</si>
  <si>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</si>
  <si>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</si>
  <si>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</si>
  <si>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</si>
  <si>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</si>
  <si>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</si>
  <si>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</si>
  <si>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</si>
  <si>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</si>
  <si>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</si>
  <si>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</si>
  <si>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</si>
  <si>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</si>
  <si>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</si>
  <si>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</si>
  <si>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</si>
  <si>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</si>
  <si>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</si>
  <si>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</si>
  <si>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</si>
  <si>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</si>
  <si>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</si>
  <si>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</si>
  <si>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</si>
  <si>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</si>
  <si>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</si>
  <si>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</si>
  <si>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</si>
  <si>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</si>
  <si>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</si>
  <si>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</si>
  <si>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</si>
  <si>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51</t>
  </si>
  <si>
    <t>52</t>
  </si>
  <si>
    <t>Порядковый номер недели</t>
  </si>
  <si>
    <t>Обозначения:</t>
  </si>
  <si>
    <t>теорет.</t>
  </si>
  <si>
    <t>экзам.</t>
  </si>
  <si>
    <t>учебная</t>
  </si>
  <si>
    <t>госуд.</t>
  </si>
  <si>
    <t>каникулы</t>
  </si>
  <si>
    <t>обучение</t>
  </si>
  <si>
    <t>сессия</t>
  </si>
  <si>
    <t>практика</t>
  </si>
  <si>
    <t>экзамены</t>
  </si>
  <si>
    <t>№№ п.п.</t>
  </si>
  <si>
    <t>Название дисциплин</t>
  </si>
  <si>
    <t>Распределение по семестрам</t>
  </si>
  <si>
    <t>КОЛИЧЕСТВО ЧАСОВ</t>
  </si>
  <si>
    <t>Распределение по курсам и семестрам</t>
  </si>
  <si>
    <t>1 курс</t>
  </si>
  <si>
    <t>2 курс</t>
  </si>
  <si>
    <t>Лекции</t>
  </si>
  <si>
    <t>1сем</t>
  </si>
  <si>
    <t>2сем</t>
  </si>
  <si>
    <t>3сем</t>
  </si>
  <si>
    <t>4сем</t>
  </si>
  <si>
    <t>лекции</t>
  </si>
  <si>
    <t>Число экзаменов</t>
  </si>
  <si>
    <t>Число зачетов</t>
  </si>
  <si>
    <t>Учебная практика</t>
  </si>
  <si>
    <t>Производственная практика</t>
  </si>
  <si>
    <t>Название практики</t>
  </si>
  <si>
    <t>сем</t>
  </si>
  <si>
    <t>нед</t>
  </si>
  <si>
    <t>Всего:</t>
  </si>
  <si>
    <t>29    4</t>
  </si>
  <si>
    <t/>
  </si>
  <si>
    <t xml:space="preserve">Декан факультета </t>
  </si>
  <si>
    <t xml:space="preserve">Срок  обучения                             </t>
  </si>
  <si>
    <t xml:space="preserve"> Ректор                        Мартынов В.Г.  </t>
  </si>
  <si>
    <t>Теорети-ческое обучение</t>
  </si>
  <si>
    <t>Экзамена-ционные сессии</t>
  </si>
  <si>
    <t>Базовая часть</t>
  </si>
  <si>
    <t>Вариативная часть, в т.ч. дисциплины по выбору</t>
  </si>
  <si>
    <t>Зачетные единицы</t>
  </si>
  <si>
    <t>Дисциплины по выбору</t>
  </si>
  <si>
    <t>лабораторные</t>
  </si>
  <si>
    <t>практические</t>
  </si>
  <si>
    <t>всего  аудиторные</t>
  </si>
  <si>
    <t>Лабораторные занятия</t>
  </si>
  <si>
    <t>Практические занятия</t>
  </si>
  <si>
    <t>Самостоятельная работа</t>
  </si>
  <si>
    <t>Общее число часов</t>
  </si>
  <si>
    <t>экзамен</t>
  </si>
  <si>
    <t>зачет</t>
  </si>
  <si>
    <t>курсовой проект</t>
  </si>
  <si>
    <t>курсовая работа</t>
  </si>
  <si>
    <t>Профессиональный цикл</t>
  </si>
  <si>
    <t>Ф</t>
  </si>
  <si>
    <t>Факультативы</t>
  </si>
  <si>
    <t>Выпускная квалификационная работа</t>
  </si>
  <si>
    <t>Государственные экзамены</t>
  </si>
  <si>
    <t xml:space="preserve">Председатель учебно-методической </t>
  </si>
  <si>
    <t>Заведующий кафедрой</t>
  </si>
  <si>
    <t>Начальник УМУ</t>
  </si>
  <si>
    <t>комиссии факультета</t>
  </si>
  <si>
    <t>СОГЛАСОВАНО:</t>
  </si>
  <si>
    <t>работа</t>
  </si>
  <si>
    <t>Выпускная</t>
  </si>
  <si>
    <t>ВСЕГО</t>
  </si>
  <si>
    <t>Практика и научно-исследовательская работа</t>
  </si>
  <si>
    <t>Министерство образования и науки Российской Федерации</t>
  </si>
  <si>
    <t>Общенаучный цикл</t>
  </si>
  <si>
    <t xml:space="preserve">Б.1 </t>
  </si>
  <si>
    <t>Б.2</t>
  </si>
  <si>
    <t>Б.3</t>
  </si>
  <si>
    <t>Итого по блоку 1, в том числе</t>
  </si>
  <si>
    <t>Число курсовых работ и проектов</t>
  </si>
  <si>
    <t>Общая трудоемкость основной образовательной программы</t>
  </si>
  <si>
    <t>Итоговая аттестация</t>
  </si>
  <si>
    <t>Дисциплины (модули)</t>
  </si>
  <si>
    <t>Общее количество и распределение по семестрам по блоку 1</t>
  </si>
  <si>
    <t>Число аудиторных занятий</t>
  </si>
  <si>
    <t>Иные виды контактной работы</t>
  </si>
  <si>
    <t>Форма обучения</t>
  </si>
  <si>
    <t>Государственная итоговая аттестация</t>
  </si>
  <si>
    <t>РГУ  нефти и газа (НИУ) имени И.М. Губкина</t>
  </si>
  <si>
    <t>Научно-исследовательская работа</t>
  </si>
  <si>
    <t>26    1</t>
  </si>
  <si>
    <t>-</t>
  </si>
  <si>
    <t>1      7</t>
  </si>
  <si>
    <t>Направление 18.04.01 "ХИМИЧЕСКАЯ ТЕХНОЛОГИЯ"</t>
  </si>
  <si>
    <t>2 года</t>
  </si>
  <si>
    <t>очная</t>
  </si>
  <si>
    <t>Философия и методология науки</t>
  </si>
  <si>
    <t>Теоретические и экспериментальные методы исследования в химии</t>
  </si>
  <si>
    <t>Экономика  и управление нефтегазовым производством</t>
  </si>
  <si>
    <t>Блок  1</t>
  </si>
  <si>
    <t>Рынки и цены на нефть, газ и продукты их переработки</t>
  </si>
  <si>
    <t>Экологическое  право</t>
  </si>
  <si>
    <t>Системный подход к управлению проектами</t>
  </si>
  <si>
    <t>Блок  2</t>
  </si>
  <si>
    <t>Дополнительные главы коллоидной химии</t>
  </si>
  <si>
    <t>Дополнительные главы органической химии</t>
  </si>
  <si>
    <t>Основы технологических процессов</t>
  </si>
  <si>
    <t>Блок  3</t>
  </si>
  <si>
    <t>Математическое  моделирование в нефтегазовой отрасли</t>
  </si>
  <si>
    <t>Основы психологии и педагогики</t>
  </si>
  <si>
    <t>Основы делопроизводства</t>
  </si>
  <si>
    <t>Блок  4</t>
  </si>
  <si>
    <t>Автоматизированные системы управления химико-технологическими процессами</t>
  </si>
  <si>
    <t>Защита технологического оборудования от коррозии</t>
  </si>
  <si>
    <t>1.</t>
  </si>
  <si>
    <t>2.</t>
  </si>
  <si>
    <t>3.</t>
  </si>
  <si>
    <t>1.1</t>
  </si>
  <si>
    <t>1.2</t>
  </si>
  <si>
    <t>1.4</t>
  </si>
  <si>
    <t>2.1</t>
  </si>
  <si>
    <t>2.2</t>
  </si>
  <si>
    <t>2.4</t>
  </si>
  <si>
    <t>3</t>
  </si>
  <si>
    <t>3.1</t>
  </si>
  <si>
    <t>3.2</t>
  </si>
  <si>
    <t>4</t>
  </si>
  <si>
    <t>4.1</t>
  </si>
  <si>
    <t>4.2</t>
  </si>
  <si>
    <t>4.3</t>
  </si>
  <si>
    <t>0</t>
  </si>
  <si>
    <t>2*</t>
  </si>
  <si>
    <t>18н</t>
  </si>
  <si>
    <t>17н</t>
  </si>
  <si>
    <t>14н</t>
  </si>
  <si>
    <t>Тонконогов Б.П.</t>
  </si>
  <si>
    <t>Душин А.В.</t>
  </si>
  <si>
    <t>Разработка месторождений углеводородов</t>
  </si>
  <si>
    <t>Оборудование нефтегазопереработки</t>
  </si>
  <si>
    <t>Компьютерные обучающие системы управления процессами нефтегазопереработки</t>
  </si>
  <si>
    <t>Математические пакеты для инженерных и научных расчетов</t>
  </si>
  <si>
    <t>4.</t>
  </si>
  <si>
    <t>Блок 1</t>
  </si>
  <si>
    <t>1.2.</t>
  </si>
  <si>
    <t>Блок 2</t>
  </si>
  <si>
    <t>Блок 3</t>
  </si>
  <si>
    <t>1*</t>
  </si>
  <si>
    <t>Блок 4</t>
  </si>
  <si>
    <t>5.</t>
  </si>
  <si>
    <t>Блок 5</t>
  </si>
  <si>
    <t>6.</t>
  </si>
  <si>
    <t>Блок 6</t>
  </si>
  <si>
    <t>3*</t>
  </si>
  <si>
    <t>Блок 7</t>
  </si>
  <si>
    <t>7</t>
  </si>
  <si>
    <t>8</t>
  </si>
  <si>
    <t>Блок 8</t>
  </si>
  <si>
    <t>Блок 9</t>
  </si>
  <si>
    <t>9</t>
  </si>
  <si>
    <t>4*</t>
  </si>
  <si>
    <t>Происхождение, свойства и фазовое поведение углеводородных соединений</t>
  </si>
  <si>
    <t>1-4*</t>
  </si>
  <si>
    <t>Государственный экзамен по программе</t>
  </si>
  <si>
    <t>Подготовка и защита ВКР</t>
  </si>
  <si>
    <t>Преддипломная практика</t>
  </si>
  <si>
    <t>н</t>
  </si>
  <si>
    <t>е</t>
  </si>
  <si>
    <t>л</t>
  </si>
  <si>
    <t>ь</t>
  </si>
  <si>
    <t>Магистерская диссертация или дипломный проект</t>
  </si>
  <si>
    <t>Производ. практика</t>
  </si>
  <si>
    <t>производ.</t>
  </si>
  <si>
    <t>распределенная</t>
  </si>
  <si>
    <t xml:space="preserve">- </t>
  </si>
  <si>
    <t xml:space="preserve">к </t>
  </si>
  <si>
    <t xml:space="preserve">Практика по получению профессиональных умений и опыта профессиональной деятельности </t>
  </si>
  <si>
    <t>Технологии подготовки газа к переработке</t>
  </si>
  <si>
    <t>Технология производства многотоннажных синтетических химических продуктов</t>
  </si>
  <si>
    <t>Производство серы из природного газа и продуктов на ее основе</t>
  </si>
  <si>
    <t>Окислительные превращения метана</t>
  </si>
  <si>
    <t>Технологии регазификации и использования СПГ</t>
  </si>
  <si>
    <t xml:space="preserve">Перспективные процессы переработки углеводородов С2+   </t>
  </si>
  <si>
    <t>Проектирование установок газопереработки в системах компьютерного моделирования</t>
  </si>
  <si>
    <t>Метрологическое обеспечение лабораторных измерений</t>
  </si>
  <si>
    <t>Установки разделения газовых смесей</t>
  </si>
  <si>
    <t>5.1</t>
  </si>
  <si>
    <t>Химия и технология органических веществ (на основе газового сырья)</t>
  </si>
  <si>
    <t>5.2</t>
  </si>
  <si>
    <t>Получение нефтехимических продуктов газификацией твердого топлива</t>
  </si>
  <si>
    <t>Производство сажи из природного газа</t>
  </si>
  <si>
    <t>Технологии производства жидкого гелия</t>
  </si>
  <si>
    <t>Морская транспортировка СПГ</t>
  </si>
  <si>
    <t>Катализ в газохимии</t>
  </si>
  <si>
    <t>Квалифицированное использование попутного нефтяного газа</t>
  </si>
  <si>
    <t>9.1</t>
  </si>
  <si>
    <t>Теория и практика химической энерготехнологии</t>
  </si>
  <si>
    <t>9.2</t>
  </si>
  <si>
    <t>Технологии и перспективы развития газоперерабатывающих предприятий</t>
  </si>
  <si>
    <t>Газовая отрасль на современном этапе развития</t>
  </si>
  <si>
    <t>Лапидус А.Л.</t>
  </si>
  <si>
    <t xml:space="preserve">  Программа "18.04.01.02 Технология переработки углеводородных газов"</t>
  </si>
  <si>
    <t>Процессы глубокой химической переработки углеводородных газов</t>
  </si>
  <si>
    <t>Современные методы анализа газоконденсатов</t>
  </si>
  <si>
    <t>Современные методы анализа газов</t>
  </si>
  <si>
    <t>ПЛАН УЧЕБНОГО ПРОЦЕССА</t>
  </si>
  <si>
    <t>3.3</t>
  </si>
  <si>
    <t xml:space="preserve">Гидравлические расчеты оборудования </t>
  </si>
  <si>
    <t>Практика по получению первичных профессиональных умений и навыков (исследовательская)</t>
  </si>
  <si>
    <t xml:space="preserve">  "_____"______________2019 г.</t>
  </si>
  <si>
    <t>Практика по получению первичных профессональных умений и навыков (исследовательская)</t>
  </si>
  <si>
    <t>Ростовцев В.О.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</si>
</sst>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;@"/>
    <numFmt numFmtId="165" formatCode="0.0%"/>
  </numFmts>
  <fonts count="61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7"/>
      <name val="Arial Cyr"/>
      <charset val="204"/>
    </font>
    <font>
      <sz val="8"/>
      <name val="Arial Cyr"/>
      <charset val="204"/>
    </font>
    <font>
      <sz val="6"/>
      <name val="Arial Cyr"/>
      <family val="2"/>
      <charset val="204"/>
    </font>
    <font>
      <b/>
      <sz val="8"/>
      <name val="Arial Cyr"/>
      <charset val="204"/>
    </font>
    <font>
      <i/>
      <sz val="8"/>
      <name val="Arial Cyr"/>
      <charset val="204"/>
    </font>
    <font>
      <sz val="5"/>
      <name val="Arial Cyr"/>
      <family val="2"/>
      <charset val="204"/>
    </font>
    <font>
      <sz val="6"/>
      <name val="Courier New Cyr"/>
      <family val="3"/>
      <charset val="204"/>
    </font>
    <font>
      <b/>
      <sz val="10"/>
      <name val="Arial Cyr"/>
      <charset val="204"/>
    </font>
    <font>
      <sz val="11"/>
      <name val="Arial Cyr"/>
      <family val="2"/>
      <charset val="204"/>
    </font>
    <font>
      <sz val="10"/>
      <name val="Arial Cyr"/>
      <family val="2"/>
      <charset val="204"/>
    </font>
    <font>
      <sz val="11"/>
      <name val="Arial Cyr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4"/>
      <name val="Times New Roman Cyr"/>
      <family val="1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charset val="204"/>
    </font>
    <font>
      <i/>
      <sz val="11"/>
      <name val="Arial Cyr"/>
      <charset val="204"/>
    </font>
    <font>
      <b/>
      <sz val="11"/>
      <name val="Arial Cyr"/>
      <charset val="204"/>
    </font>
    <font>
      <b/>
      <sz val="14"/>
      <name val="Arial Cyr"/>
      <charset val="204"/>
    </font>
    <font>
      <b/>
      <i/>
      <sz val="11"/>
      <name val="Arial Cyr"/>
      <charset val="204"/>
    </font>
    <font>
      <b/>
      <i/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name val="Times New Roman Cyr"/>
      <charset val="204"/>
    </font>
    <font>
      <i/>
      <sz val="10"/>
      <name val="Arial Cyr"/>
      <charset val="204"/>
    </font>
    <font>
      <sz val="10"/>
      <name val="Arial"/>
      <family val="2"/>
      <charset val="204"/>
    </font>
    <font>
      <sz val="8"/>
      <color rgb="FF0070C0"/>
      <name val="Arial Cyr"/>
      <charset val="204"/>
    </font>
    <font>
      <sz val="10"/>
      <color rgb="FF0070C0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5">
    <xf numFmtId="0" fontId="0" fillId="0" borderId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8" fillId="4" borderId="1" applyNumberFormat="0" applyAlignment="0" applyProtection="0"/>
    <xf numFmtId="0" fontId="29" fillId="11" borderId="2" applyNumberFormat="0" applyAlignment="0" applyProtection="0"/>
    <xf numFmtId="0" fontId="30" fillId="11" borderId="1" applyNumberFormat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12" borderId="7" applyNumberFormat="0" applyAlignment="0" applyProtection="0"/>
    <xf numFmtId="0" fontId="36" fillId="0" borderId="0" applyNumberFormat="0" applyFill="0" applyBorder="0" applyAlignment="0" applyProtection="0"/>
    <xf numFmtId="0" fontId="37" fillId="13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14" borderId="8" applyNumberFormat="0" applyFont="0" applyAlignment="0" applyProtection="0"/>
    <xf numFmtId="9" fontId="1" fillId="0" borderId="0" applyFont="0" applyFill="0" applyBorder="0" applyAlignment="0" applyProtection="0"/>
    <xf numFmtId="0" fontId="40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</cellStyleXfs>
  <cellXfs count="591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Continuous" vertical="center"/>
    </xf>
    <xf numFmtId="0" fontId="12" fillId="0" borderId="11" xfId="0" applyFont="1" applyBorder="1" applyAlignment="1">
      <alignment horizontal="centerContinuous" vertical="center"/>
    </xf>
    <xf numFmtId="0" fontId="12" fillId="0" borderId="12" xfId="0" applyFont="1" applyBorder="1" applyAlignment="1">
      <alignment horizontal="centerContinuous" vertical="center"/>
    </xf>
    <xf numFmtId="49" fontId="13" fillId="0" borderId="13" xfId="0" applyNumberFormat="1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Continuous" vertical="center"/>
    </xf>
    <xf numFmtId="49" fontId="14" fillId="0" borderId="15" xfId="0" applyNumberFormat="1" applyFont="1" applyBorder="1" applyAlignment="1">
      <alignment horizontal="centerContinuous" vertical="center"/>
    </xf>
    <xf numFmtId="49" fontId="14" fillId="0" borderId="16" xfId="0" applyNumberFormat="1" applyFont="1" applyBorder="1" applyAlignment="1">
      <alignment horizontal="centerContinuous" vertical="center"/>
    </xf>
    <xf numFmtId="49" fontId="14" fillId="0" borderId="17" xfId="0" applyNumberFormat="1" applyFont="1" applyBorder="1" applyAlignment="1">
      <alignment horizontal="center" vertical="top" textRotation="90" wrapText="1"/>
    </xf>
    <xf numFmtId="49" fontId="15" fillId="0" borderId="18" xfId="0" applyNumberFormat="1" applyFont="1" applyBorder="1" applyAlignment="1">
      <alignment horizontal="center" vertical="center" wrapText="1"/>
    </xf>
    <xf numFmtId="49" fontId="15" fillId="0" borderId="19" xfId="0" applyNumberFormat="1" applyFont="1" applyBorder="1" applyAlignment="1">
      <alignment horizontal="center" vertical="center" wrapText="1"/>
    </xf>
    <xf numFmtId="49" fontId="15" fillId="0" borderId="20" xfId="0" applyNumberFormat="1" applyFont="1" applyBorder="1" applyAlignment="1">
      <alignment horizontal="center" vertical="center" wrapText="1"/>
    </xf>
    <xf numFmtId="49" fontId="16" fillId="0" borderId="21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49" fontId="17" fillId="0" borderId="23" xfId="0" applyNumberFormat="1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center" vertical="center"/>
    </xf>
    <xf numFmtId="49" fontId="17" fillId="0" borderId="24" xfId="0" applyNumberFormat="1" applyFont="1" applyBorder="1" applyAlignment="1">
      <alignment horizontal="center" vertical="center"/>
    </xf>
    <xf numFmtId="49" fontId="12" fillId="0" borderId="24" xfId="0" applyNumberFormat="1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49" fontId="17" fillId="0" borderId="15" xfId="0" applyNumberFormat="1" applyFont="1" applyBorder="1" applyAlignment="1">
      <alignment horizontal="center" vertical="center"/>
    </xf>
    <xf numFmtId="49" fontId="17" fillId="0" borderId="14" xfId="0" applyNumberFormat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1" fontId="11" fillId="0" borderId="15" xfId="0" applyNumberFormat="1" applyFont="1" applyBorder="1" applyAlignment="1">
      <alignment horizontal="center"/>
    </xf>
    <xf numFmtId="1" fontId="11" fillId="0" borderId="14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1" fontId="11" fillId="0" borderId="23" xfId="0" applyNumberFormat="1" applyFont="1" applyBorder="1" applyAlignment="1">
      <alignment horizontal="center"/>
    </xf>
    <xf numFmtId="1" fontId="11" fillId="0" borderId="22" xfId="0" applyNumberFormat="1" applyFont="1" applyBorder="1" applyAlignment="1">
      <alignment horizontal="center"/>
    </xf>
    <xf numFmtId="49" fontId="18" fillId="0" borderId="22" xfId="0" applyNumberFormat="1" applyFont="1" applyBorder="1" applyAlignment="1">
      <alignment horizontal="center" vertical="center"/>
    </xf>
    <xf numFmtId="49" fontId="18" fillId="0" borderId="23" xfId="0" applyNumberFormat="1" applyFont="1" applyBorder="1" applyAlignment="1">
      <alignment horizontal="center" vertical="center"/>
    </xf>
    <xf numFmtId="49" fontId="18" fillId="0" borderId="24" xfId="0" applyNumberFormat="1" applyFont="1" applyBorder="1" applyAlignment="1">
      <alignment horizontal="center" vertical="center"/>
    </xf>
    <xf numFmtId="49" fontId="18" fillId="0" borderId="25" xfId="0" applyNumberFormat="1" applyFont="1" applyBorder="1" applyAlignment="1">
      <alignment horizontal="center" vertical="center"/>
    </xf>
    <xf numFmtId="49" fontId="18" fillId="0" borderId="26" xfId="0" applyNumberFormat="1" applyFont="1" applyBorder="1" applyAlignment="1">
      <alignment horizontal="center" vertical="center"/>
    </xf>
    <xf numFmtId="49" fontId="18" fillId="0" borderId="27" xfId="0" applyNumberFormat="1" applyFont="1" applyBorder="1" applyAlignment="1">
      <alignment horizontal="center" vertical="center"/>
    </xf>
    <xf numFmtId="49" fontId="16" fillId="0" borderId="18" xfId="0" applyNumberFormat="1" applyFont="1" applyBorder="1" applyAlignment="1">
      <alignment horizontal="centerContinuous" vertical="center"/>
    </xf>
    <xf numFmtId="49" fontId="18" fillId="0" borderId="19" xfId="0" applyNumberFormat="1" applyFont="1" applyBorder="1" applyAlignment="1">
      <alignment horizontal="centerContinuous" vertical="center"/>
    </xf>
    <xf numFmtId="1" fontId="11" fillId="0" borderId="25" xfId="0" applyNumberFormat="1" applyFont="1" applyBorder="1" applyAlignment="1">
      <alignment horizontal="center"/>
    </xf>
    <xf numFmtId="1" fontId="11" fillId="0" borderId="26" xfId="0" applyNumberFormat="1" applyFont="1" applyBorder="1" applyAlignment="1">
      <alignment horizontal="center"/>
    </xf>
    <xf numFmtId="49" fontId="19" fillId="0" borderId="28" xfId="0" applyNumberFormat="1" applyFont="1" applyBorder="1" applyAlignment="1">
      <alignment horizontal="center" vertical="center"/>
    </xf>
    <xf numFmtId="49" fontId="15" fillId="0" borderId="19" xfId="0" applyNumberFormat="1" applyFont="1" applyBorder="1" applyAlignment="1">
      <alignment horizontal="center" vertical="center"/>
    </xf>
    <xf numFmtId="49" fontId="15" fillId="0" borderId="18" xfId="0" applyNumberFormat="1" applyFont="1" applyBorder="1" applyAlignment="1">
      <alignment horizontal="center" vertical="center"/>
    </xf>
    <xf numFmtId="49" fontId="15" fillId="0" borderId="20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49" fontId="19" fillId="0" borderId="18" xfId="0" applyNumberFormat="1" applyFont="1" applyBorder="1" applyAlignment="1">
      <alignment horizontal="center" vertical="center"/>
    </xf>
    <xf numFmtId="49" fontId="19" fillId="0" borderId="20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Continuous"/>
    </xf>
    <xf numFmtId="0" fontId="12" fillId="0" borderId="30" xfId="0" applyFont="1" applyBorder="1" applyAlignment="1">
      <alignment horizontal="centerContinuous"/>
    </xf>
    <xf numFmtId="49" fontId="12" fillId="0" borderId="28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2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0" fillId="0" borderId="0" xfId="0" applyFont="1"/>
    <xf numFmtId="49" fontId="18" fillId="0" borderId="32" xfId="0" applyNumberFormat="1" applyFont="1" applyBorder="1" applyAlignment="1">
      <alignment horizontal="centerContinuous" vertical="center"/>
    </xf>
    <xf numFmtId="0" fontId="43" fillId="0" borderId="0" xfId="0" applyFont="1"/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3" fillId="0" borderId="18" xfId="0" applyFont="1" applyBorder="1" applyAlignment="1">
      <alignment horizontal="centerContinuous" vertical="center"/>
    </xf>
    <xf numFmtId="0" fontId="43" fillId="0" borderId="19" xfId="0" applyFont="1" applyBorder="1" applyAlignment="1">
      <alignment horizontal="centerContinuous"/>
    </xf>
    <xf numFmtId="0" fontId="43" fillId="0" borderId="20" xfId="0" applyFont="1" applyBorder="1" applyAlignment="1">
      <alignment horizontal="centerContinuous"/>
    </xf>
    <xf numFmtId="0" fontId="43" fillId="0" borderId="16" xfId="0" applyFont="1" applyBorder="1" applyAlignment="1">
      <alignment horizontal="center"/>
    </xf>
    <xf numFmtId="0" fontId="43" fillId="0" borderId="24" xfId="0" applyFont="1" applyBorder="1" applyAlignment="1">
      <alignment horizontal="center"/>
    </xf>
    <xf numFmtId="0" fontId="43" fillId="0" borderId="27" xfId="0" applyFont="1" applyBorder="1" applyAlignment="1">
      <alignment horizontal="center"/>
    </xf>
    <xf numFmtId="0" fontId="43" fillId="0" borderId="30" xfId="0" applyFont="1" applyBorder="1" applyAlignment="1">
      <alignment horizontal="centerContinuous"/>
    </xf>
    <xf numFmtId="0" fontId="43" fillId="0" borderId="33" xfId="0" applyFont="1" applyBorder="1" applyAlignment="1">
      <alignment horizontal="centerContinuous"/>
    </xf>
    <xf numFmtId="0" fontId="43" fillId="0" borderId="0" xfId="0" applyFont="1" applyAlignment="1">
      <alignment horizontal="centerContinuous"/>
    </xf>
    <xf numFmtId="0" fontId="43" fillId="0" borderId="10" xfId="0" applyFont="1" applyBorder="1" applyAlignment="1">
      <alignment horizontal="centerContinuous" vertical="center"/>
    </xf>
    <xf numFmtId="0" fontId="43" fillId="0" borderId="11" xfId="0" applyFont="1" applyBorder="1" applyAlignment="1">
      <alignment horizontal="centerContinuous" vertical="center"/>
    </xf>
    <xf numFmtId="0" fontId="43" fillId="0" borderId="12" xfId="0" applyFont="1" applyBorder="1" applyAlignment="1">
      <alignment horizontal="centerContinuous" vertical="center"/>
    </xf>
    <xf numFmtId="0" fontId="43" fillId="0" borderId="18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23" fillId="0" borderId="0" xfId="0" applyFont="1"/>
    <xf numFmtId="0" fontId="43" fillId="0" borderId="28" xfId="0" applyFont="1" applyBorder="1"/>
    <xf numFmtId="0" fontId="52" fillId="0" borderId="0" xfId="0" applyFont="1"/>
    <xf numFmtId="0" fontId="12" fillId="0" borderId="0" xfId="0" applyFont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43" fillId="0" borderId="52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49" fontId="12" fillId="0" borderId="36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2" fillId="0" borderId="45" xfId="0" applyFont="1" applyBorder="1" applyAlignment="1">
      <alignment horizontal="center" vertical="center" wrapText="1"/>
    </xf>
    <xf numFmtId="0" fontId="43" fillId="0" borderId="7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43" fillId="0" borderId="0" xfId="0" applyFont="1"/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42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12" fillId="0" borderId="41" xfId="0" applyFont="1" applyBorder="1" applyAlignment="1">
      <alignment horizontal="center" vertical="center" wrapText="1"/>
    </xf>
    <xf numFmtId="0" fontId="12" fillId="0" borderId="80" xfId="0" applyFont="1" applyBorder="1" applyAlignment="1">
      <alignment horizontal="center" vertical="center" wrapText="1"/>
    </xf>
    <xf numFmtId="0" fontId="43" fillId="0" borderId="78" xfId="0" applyFont="1" applyBorder="1" applyAlignment="1">
      <alignment horizontal="center" vertical="center" wrapText="1"/>
    </xf>
    <xf numFmtId="0" fontId="43" fillId="0" borderId="77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43" fillId="0" borderId="11" xfId="0" applyFont="1" applyBorder="1" applyAlignment="1">
      <alignment horizontal="left" vertical="top" wrapText="1"/>
    </xf>
    <xf numFmtId="0" fontId="43" fillId="0" borderId="12" xfId="0" applyFont="1" applyBorder="1" applyAlignment="1">
      <alignment horizontal="left" vertical="top" wrapText="1"/>
    </xf>
    <xf numFmtId="1" fontId="20" fillId="0" borderId="10" xfId="0" applyNumberFormat="1" applyFont="1" applyBorder="1" applyAlignment="1">
      <alignment horizontal="center" vertical="center"/>
    </xf>
    <xf numFmtId="1" fontId="20" fillId="0" borderId="11" xfId="0" applyNumberFormat="1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43" fillId="0" borderId="49" xfId="0" applyFont="1" applyBorder="1" applyAlignment="1">
      <alignment horizontal="center" vertical="center" wrapText="1"/>
    </xf>
    <xf numFmtId="0" fontId="43" fillId="0" borderId="86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0" borderId="67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center" vertical="center" wrapText="1"/>
    </xf>
    <xf numFmtId="0" fontId="43" fillId="0" borderId="30" xfId="0" applyFont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0" fontId="46" fillId="0" borderId="49" xfId="0" applyFont="1" applyFill="1" applyBorder="1" applyAlignment="1">
      <alignment horizontal="center" vertical="center"/>
    </xf>
    <xf numFmtId="0" fontId="47" fillId="0" borderId="78" xfId="0" applyFont="1" applyFill="1" applyBorder="1" applyAlignment="1">
      <alignment horizontal="center" vertical="center"/>
    </xf>
    <xf numFmtId="0" fontId="47" fillId="0" borderId="0" xfId="0" applyFont="1" applyFill="1"/>
    <xf numFmtId="0" fontId="47" fillId="0" borderId="86" xfId="0" applyFont="1" applyFill="1" applyBorder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0" fontId="47" fillId="0" borderId="29" xfId="0" applyFont="1" applyFill="1" applyBorder="1" applyAlignment="1">
      <alignment horizontal="center" vertical="center"/>
    </xf>
    <xf numFmtId="0" fontId="47" fillId="0" borderId="30" xfId="0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left" vertical="center" textRotation="90"/>
    </xf>
    <xf numFmtId="0" fontId="48" fillId="0" borderId="13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 wrapText="1"/>
    </xf>
    <xf numFmtId="0" fontId="43" fillId="0" borderId="78" xfId="0" applyFont="1" applyFill="1" applyBorder="1" applyAlignment="1">
      <alignment horizontal="center" vertical="center" wrapText="1"/>
    </xf>
    <xf numFmtId="0" fontId="44" fillId="0" borderId="13" xfId="0" applyFont="1" applyFill="1" applyBorder="1" applyAlignment="1">
      <alignment horizontal="center" vertical="center" textRotation="90" wrapText="1"/>
    </xf>
    <xf numFmtId="0" fontId="9" fillId="0" borderId="78" xfId="0" applyFont="1" applyFill="1" applyBorder="1" applyAlignment="1">
      <alignment horizontal="center" vertical="center" wrapText="1"/>
    </xf>
    <xf numFmtId="0" fontId="43" fillId="0" borderId="7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43" fillId="0" borderId="11" xfId="0" applyFont="1" applyFill="1" applyBorder="1" applyAlignment="1">
      <alignment horizontal="center" vertical="center"/>
    </xf>
    <xf numFmtId="0" fontId="43" fillId="0" borderId="0" xfId="0" applyFont="1" applyFill="1"/>
    <xf numFmtId="0" fontId="43" fillId="0" borderId="61" xfId="0" applyFont="1" applyFill="1" applyBorder="1" applyAlignment="1">
      <alignment horizontal="left" vertical="center" textRotation="90"/>
    </xf>
    <xf numFmtId="0" fontId="48" fillId="0" borderId="61" xfId="0" applyFont="1" applyFill="1" applyBorder="1" applyAlignment="1">
      <alignment horizontal="center" vertical="center"/>
    </xf>
    <xf numFmtId="0" fontId="49" fillId="0" borderId="29" xfId="0" applyFont="1" applyFill="1" applyBorder="1" applyAlignment="1">
      <alignment horizontal="center" vertical="center" wrapText="1"/>
    </xf>
    <xf numFmtId="0" fontId="49" fillId="0" borderId="30" xfId="0" applyFont="1" applyFill="1" applyBorder="1" applyAlignment="1">
      <alignment horizontal="center" vertical="center" wrapText="1"/>
    </xf>
    <xf numFmtId="0" fontId="44" fillId="0" borderId="61" xfId="0" applyFont="1" applyFill="1" applyBorder="1" applyAlignment="1">
      <alignment horizontal="center" vertical="center" textRotation="90" wrapText="1"/>
    </xf>
    <xf numFmtId="0" fontId="45" fillId="0" borderId="30" xfId="0" applyFont="1" applyFill="1" applyBorder="1" applyAlignment="1">
      <alignment horizontal="center" vertical="center" wrapText="1"/>
    </xf>
    <xf numFmtId="0" fontId="45" fillId="0" borderId="33" xfId="0" applyFont="1" applyFill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center" vertical="center"/>
    </xf>
    <xf numFmtId="0" fontId="56" fillId="0" borderId="11" xfId="0" applyFont="1" applyFill="1" applyBorder="1" applyAlignment="1">
      <alignment horizontal="center" vertical="center"/>
    </xf>
    <xf numFmtId="0" fontId="56" fillId="0" borderId="12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 textRotation="90" wrapText="1"/>
    </xf>
    <xf numFmtId="0" fontId="8" fillId="0" borderId="42" xfId="0" applyFont="1" applyFill="1" applyBorder="1" applyAlignment="1">
      <alignment horizontal="center" vertical="center" textRotation="90" wrapText="1"/>
    </xf>
    <xf numFmtId="0" fontId="8" fillId="0" borderId="43" xfId="0" applyFont="1" applyFill="1" applyBorder="1" applyAlignment="1">
      <alignment horizontal="center" vertical="center" textRotation="90" wrapText="1"/>
    </xf>
    <xf numFmtId="0" fontId="8" fillId="0" borderId="44" xfId="0" applyFont="1" applyFill="1" applyBorder="1" applyAlignment="1">
      <alignment horizontal="center" vertical="center" textRotation="90" wrapText="1"/>
    </xf>
    <xf numFmtId="0" fontId="8" fillId="0" borderId="45" xfId="0" applyFont="1" applyFill="1" applyBorder="1" applyAlignment="1">
      <alignment horizontal="center" vertical="center" textRotation="90" wrapText="1"/>
    </xf>
    <xf numFmtId="0" fontId="56" fillId="0" borderId="10" xfId="0" applyFont="1" applyFill="1" applyBorder="1" applyAlignment="1">
      <alignment horizontal="center" vertical="center" wrapText="1"/>
    </xf>
    <xf numFmtId="0" fontId="56" fillId="0" borderId="11" xfId="0" applyFont="1" applyFill="1" applyBorder="1" applyAlignment="1">
      <alignment horizontal="center" vertical="center" wrapText="1"/>
    </xf>
    <xf numFmtId="0" fontId="56" fillId="0" borderId="12" xfId="0" applyFont="1" applyFill="1" applyBorder="1" applyAlignment="1">
      <alignment horizontal="center" vertical="center" wrapText="1"/>
    </xf>
    <xf numFmtId="0" fontId="8" fillId="0" borderId="71" xfId="0" applyFont="1" applyFill="1" applyBorder="1" applyAlignment="1">
      <alignment horizontal="center" vertical="center" textRotation="90" wrapText="1"/>
    </xf>
    <xf numFmtId="0" fontId="8" fillId="0" borderId="69" xfId="0" applyFont="1" applyFill="1" applyBorder="1" applyAlignment="1">
      <alignment horizontal="center" vertical="center" textRotation="90" wrapText="1"/>
    </xf>
    <xf numFmtId="0" fontId="8" fillId="0" borderId="70" xfId="0" applyFont="1" applyFill="1" applyBorder="1" applyAlignment="1">
      <alignment horizontal="center" vertical="center" textRotation="90" wrapText="1"/>
    </xf>
    <xf numFmtId="0" fontId="8" fillId="0" borderId="68" xfId="0" applyFont="1" applyFill="1" applyBorder="1" applyAlignment="1">
      <alignment horizontal="center" vertical="center" textRotation="90" wrapText="1"/>
    </xf>
    <xf numFmtId="0" fontId="8" fillId="0" borderId="72" xfId="0" applyFont="1" applyFill="1" applyBorder="1" applyAlignment="1">
      <alignment horizontal="center" vertical="center" textRotation="90" wrapText="1"/>
    </xf>
    <xf numFmtId="0" fontId="55" fillId="0" borderId="10" xfId="0" applyFont="1" applyFill="1" applyBorder="1" applyAlignment="1">
      <alignment horizontal="center" vertical="center"/>
    </xf>
    <xf numFmtId="0" fontId="55" fillId="0" borderId="11" xfId="0" applyFont="1" applyFill="1" applyBorder="1" applyAlignment="1">
      <alignment horizontal="center" vertical="center"/>
    </xf>
    <xf numFmtId="0" fontId="55" fillId="0" borderId="12" xfId="0" applyFont="1" applyFill="1" applyBorder="1" applyAlignment="1">
      <alignment horizontal="center" vertical="center"/>
    </xf>
    <xf numFmtId="0" fontId="43" fillId="0" borderId="17" xfId="0" applyFont="1" applyFill="1" applyBorder="1" applyAlignment="1">
      <alignment horizontal="left" vertical="center" textRotation="90"/>
    </xf>
    <xf numFmtId="0" fontId="48" fillId="0" borderId="17" xfId="0" applyFont="1" applyFill="1" applyBorder="1" applyAlignment="1">
      <alignment horizontal="center" vertical="center"/>
    </xf>
    <xf numFmtId="0" fontId="8" fillId="0" borderId="80" xfId="0" applyFont="1" applyFill="1" applyBorder="1" applyAlignment="1">
      <alignment horizontal="center" vertical="center" textRotation="90" wrapText="1"/>
    </xf>
    <xf numFmtId="0" fontId="8" fillId="0" borderId="40" xfId="0" applyFont="1" applyFill="1" applyBorder="1" applyAlignment="1">
      <alignment horizontal="center" vertical="center" textRotation="90" wrapText="1"/>
    </xf>
    <xf numFmtId="0" fontId="8" fillId="0" borderId="79" xfId="0" applyFont="1" applyFill="1" applyBorder="1" applyAlignment="1">
      <alignment horizontal="center" vertical="center" textRotation="90" wrapText="1"/>
    </xf>
    <xf numFmtId="0" fontId="44" fillId="0" borderId="17" xfId="0" applyFont="1" applyFill="1" applyBorder="1" applyAlignment="1">
      <alignment horizontal="center" vertical="center" textRotation="90" wrapText="1"/>
    </xf>
    <xf numFmtId="0" fontId="8" fillId="0" borderId="39" xfId="0" applyFont="1" applyFill="1" applyBorder="1" applyAlignment="1">
      <alignment horizontal="center" vertical="center" textRotation="90" wrapText="1"/>
    </xf>
    <xf numFmtId="0" fontId="43" fillId="0" borderId="75" xfId="0" applyFont="1" applyFill="1" applyBorder="1" applyAlignment="1">
      <alignment horizontal="center" vertical="center" textRotation="90" wrapText="1"/>
    </xf>
    <xf numFmtId="0" fontId="8" fillId="0" borderId="18" xfId="0" applyFont="1" applyFill="1" applyBorder="1" applyAlignment="1">
      <alignment horizontal="center" vertical="center" textRotation="90" wrapText="1"/>
    </xf>
    <xf numFmtId="0" fontId="8" fillId="0" borderId="31" xfId="0" applyFont="1" applyFill="1" applyBorder="1" applyAlignment="1">
      <alignment horizontal="center" vertical="center" textRotation="90" wrapText="1"/>
    </xf>
    <xf numFmtId="0" fontId="21" fillId="0" borderId="18" xfId="0" applyFont="1" applyFill="1" applyBorder="1" applyAlignment="1">
      <alignment horizontal="left"/>
    </xf>
    <xf numFmtId="0" fontId="21" fillId="0" borderId="28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51" fillId="0" borderId="41" xfId="0" applyFont="1" applyFill="1" applyBorder="1" applyAlignment="1">
      <alignment horizontal="center" vertical="center"/>
    </xf>
    <xf numFmtId="0" fontId="51" fillId="0" borderId="13" xfId="0" applyFont="1" applyFill="1" applyBorder="1" applyAlignment="1">
      <alignment horizontal="left" vertical="center" wrapText="1"/>
    </xf>
    <xf numFmtId="49" fontId="23" fillId="0" borderId="41" xfId="0" applyNumberFormat="1" applyFont="1" applyFill="1" applyBorder="1" applyAlignment="1">
      <alignment horizontal="left"/>
    </xf>
    <xf numFmtId="49" fontId="23" fillId="0" borderId="42" xfId="0" applyNumberFormat="1" applyFont="1" applyFill="1" applyBorder="1" applyAlignment="1">
      <alignment horizontal="left"/>
    </xf>
    <xf numFmtId="49" fontId="23" fillId="0" borderId="43" xfId="0" applyNumberFormat="1" applyFont="1" applyFill="1" applyBorder="1" applyAlignment="1">
      <alignment horizontal="left"/>
    </xf>
    <xf numFmtId="49" fontId="23" fillId="0" borderId="13" xfId="0" applyNumberFormat="1" applyFont="1" applyFill="1" applyBorder="1" applyAlignment="1">
      <alignment horizontal="left"/>
    </xf>
    <xf numFmtId="1" fontId="23" fillId="0" borderId="44" xfId="0" applyNumberFormat="1" applyFont="1" applyFill="1" applyBorder="1" applyAlignment="1">
      <alignment horizontal="left" vertical="center"/>
    </xf>
    <xf numFmtId="1" fontId="23" fillId="0" borderId="42" xfId="0" applyNumberFormat="1" applyFont="1" applyFill="1" applyBorder="1" applyAlignment="1">
      <alignment horizontal="left"/>
    </xf>
    <xf numFmtId="1" fontId="23" fillId="0" borderId="42" xfId="0" applyNumberFormat="1" applyFont="1" applyFill="1" applyBorder="1" applyAlignment="1">
      <alignment horizontal="left" vertical="center"/>
    </xf>
    <xf numFmtId="1" fontId="23" fillId="0" borderId="45" xfId="0" applyNumberFormat="1" applyFont="1" applyFill="1" applyBorder="1" applyAlignment="1">
      <alignment horizontal="left" vertical="center"/>
    </xf>
    <xf numFmtId="49" fontId="23" fillId="0" borderId="44" xfId="0" applyNumberFormat="1" applyFont="1" applyFill="1" applyBorder="1" applyAlignment="1">
      <alignment horizontal="left"/>
    </xf>
    <xf numFmtId="0" fontId="23" fillId="0" borderId="49" xfId="0" applyFont="1" applyFill="1" applyBorder="1" applyAlignment="1">
      <alignment horizontal="center" vertical="center"/>
    </xf>
    <xf numFmtId="0" fontId="53" fillId="0" borderId="13" xfId="0" applyFont="1" applyFill="1" applyBorder="1" applyAlignment="1">
      <alignment horizontal="left" vertical="center" wrapText="1"/>
    </xf>
    <xf numFmtId="1" fontId="53" fillId="0" borderId="13" xfId="0" applyNumberFormat="1" applyFont="1" applyFill="1" applyBorder="1" applyAlignment="1">
      <alignment horizontal="center"/>
    </xf>
    <xf numFmtId="1" fontId="53" fillId="0" borderId="18" xfId="0" applyNumberFormat="1" applyFont="1" applyFill="1" applyBorder="1" applyAlignment="1">
      <alignment horizontal="center"/>
    </xf>
    <xf numFmtId="1" fontId="53" fillId="0" borderId="78" xfId="0" applyNumberFormat="1" applyFont="1" applyFill="1" applyBorder="1" applyAlignment="1">
      <alignment horizontal="center"/>
    </xf>
    <xf numFmtId="1" fontId="53" fillId="0" borderId="32" xfId="0" applyNumberFormat="1" applyFont="1" applyFill="1" applyBorder="1" applyAlignment="1">
      <alignment horizontal="center"/>
    </xf>
    <xf numFmtId="1" fontId="53" fillId="0" borderId="19" xfId="0" applyNumberFormat="1" applyFont="1" applyFill="1" applyBorder="1" applyAlignment="1">
      <alignment horizontal="center"/>
    </xf>
    <xf numFmtId="1" fontId="53" fillId="0" borderId="77" xfId="0" applyNumberFormat="1" applyFont="1" applyFill="1" applyBorder="1" applyAlignment="1">
      <alignment horizontal="center"/>
    </xf>
    <xf numFmtId="0" fontId="53" fillId="0" borderId="44" xfId="0" applyFont="1" applyFill="1" applyBorder="1" applyAlignment="1">
      <alignment horizontal="center"/>
    </xf>
    <xf numFmtId="49" fontId="23" fillId="0" borderId="20" xfId="0" applyNumberFormat="1" applyFont="1" applyFill="1" applyBorder="1" applyAlignment="1">
      <alignment horizontal="left"/>
    </xf>
    <xf numFmtId="49" fontId="23" fillId="0" borderId="18" xfId="0" applyNumberFormat="1" applyFont="1" applyFill="1" applyBorder="1" applyAlignment="1">
      <alignment horizontal="left"/>
    </xf>
    <xf numFmtId="49" fontId="23" fillId="0" borderId="31" xfId="0" applyNumberFormat="1" applyFont="1" applyFill="1" applyBorder="1" applyAlignment="1">
      <alignment horizontal="left"/>
    </xf>
    <xf numFmtId="0" fontId="23" fillId="0" borderId="28" xfId="0" applyFont="1" applyFill="1" applyBorder="1" applyAlignment="1">
      <alignment horizontal="left"/>
    </xf>
    <xf numFmtId="0" fontId="53" fillId="0" borderId="12" xfId="0" applyFont="1" applyFill="1" applyBorder="1" applyAlignment="1">
      <alignment horizontal="left" wrapText="1"/>
    </xf>
    <xf numFmtId="0" fontId="0" fillId="0" borderId="31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32" xfId="0" applyFill="1" applyBorder="1" applyAlignment="1">
      <alignment horizontal="left"/>
    </xf>
    <xf numFmtId="0" fontId="54" fillId="0" borderId="28" xfId="0" applyFont="1" applyFill="1" applyBorder="1" applyAlignment="1">
      <alignment horizontal="center"/>
    </xf>
    <xf numFmtId="0" fontId="54" fillId="0" borderId="31" xfId="0" applyFont="1" applyFill="1" applyBorder="1" applyAlignment="1">
      <alignment horizontal="center"/>
    </xf>
    <xf numFmtId="0" fontId="54" fillId="0" borderId="19" xfId="0" applyFont="1" applyFill="1" applyBorder="1" applyAlignment="1">
      <alignment horizontal="center"/>
    </xf>
    <xf numFmtId="0" fontId="57" fillId="0" borderId="19" xfId="0" applyFont="1" applyFill="1" applyBorder="1" applyAlignment="1">
      <alignment horizontal="left"/>
    </xf>
    <xf numFmtId="0" fontId="54" fillId="0" borderId="19" xfId="0" applyFont="1" applyFill="1" applyBorder="1" applyAlignment="1">
      <alignment horizontal="left"/>
    </xf>
    <xf numFmtId="0" fontId="54" fillId="0" borderId="32" xfId="0" applyFont="1" applyFill="1" applyBorder="1" applyAlignment="1">
      <alignment horizontal="center"/>
    </xf>
    <xf numFmtId="0" fontId="57" fillId="0" borderId="18" xfId="0" applyFont="1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23" fillId="0" borderId="31" xfId="0" applyFont="1" applyFill="1" applyBorder="1" applyAlignment="1">
      <alignment horizontal="left"/>
    </xf>
    <xf numFmtId="0" fontId="23" fillId="0" borderId="19" xfId="0" applyFont="1" applyFill="1" applyBorder="1" applyAlignment="1">
      <alignment horizontal="left"/>
    </xf>
    <xf numFmtId="0" fontId="23" fillId="0" borderId="20" xfId="0" applyFont="1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54" xfId="0" applyFill="1" applyBorder="1" applyAlignment="1">
      <alignment wrapText="1"/>
    </xf>
    <xf numFmtId="0" fontId="0" fillId="0" borderId="64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4" xfId="0" applyFill="1" applyBorder="1" applyAlignment="1">
      <alignment horizontal="left"/>
    </xf>
    <xf numFmtId="0" fontId="0" fillId="0" borderId="63" xfId="0" applyFill="1" applyBorder="1" applyAlignment="1">
      <alignment horizontal="left"/>
    </xf>
    <xf numFmtId="0" fontId="0" fillId="0" borderId="60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0" fillId="0" borderId="65" xfId="0" applyFill="1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0" fillId="0" borderId="64" xfId="0" applyFill="1" applyBorder="1" applyAlignment="1">
      <alignment horizontal="left"/>
    </xf>
    <xf numFmtId="0" fontId="0" fillId="0" borderId="62" xfId="0" applyFill="1" applyBorder="1" applyAlignment="1">
      <alignment horizontal="left"/>
    </xf>
    <xf numFmtId="0" fontId="0" fillId="0" borderId="46" xfId="0" applyFill="1" applyBorder="1" applyAlignment="1">
      <alignment wrapText="1"/>
    </xf>
    <xf numFmtId="0" fontId="0" fillId="0" borderId="35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2" xfId="0" applyFill="1" applyBorder="1" applyAlignment="1">
      <alignment horizontal="left"/>
    </xf>
    <xf numFmtId="0" fontId="0" fillId="0" borderId="36" xfId="0" applyFill="1" applyBorder="1" applyAlignment="1">
      <alignment horizontal="left"/>
    </xf>
    <xf numFmtId="0" fontId="0" fillId="0" borderId="35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20" xfId="0" applyFill="1" applyBorder="1" applyAlignment="1">
      <alignment horizontal="center"/>
    </xf>
    <xf numFmtId="0" fontId="23" fillId="0" borderId="32" xfId="0" applyFont="1" applyFill="1" applyBorder="1" applyAlignment="1">
      <alignment horizontal="left"/>
    </xf>
    <xf numFmtId="0" fontId="53" fillId="0" borderId="28" xfId="0" applyFont="1" applyFill="1" applyBorder="1" applyAlignment="1">
      <alignment horizontal="center"/>
    </xf>
    <xf numFmtId="0" fontId="53" fillId="0" borderId="10" xfId="0" applyFont="1" applyFill="1" applyBorder="1" applyAlignment="1">
      <alignment horizontal="center"/>
    </xf>
    <xf numFmtId="0" fontId="53" fillId="0" borderId="32" xfId="0" applyFont="1" applyFill="1" applyBorder="1" applyAlignment="1">
      <alignment horizontal="center"/>
    </xf>
    <xf numFmtId="0" fontId="53" fillId="0" borderId="19" xfId="0" applyFont="1" applyFill="1" applyBorder="1" applyAlignment="1">
      <alignment horizontal="center"/>
    </xf>
    <xf numFmtId="0" fontId="53" fillId="0" borderId="11" xfId="0" applyFont="1" applyFill="1" applyBorder="1" applyAlignment="1">
      <alignment horizontal="center"/>
    </xf>
    <xf numFmtId="0" fontId="53" fillId="0" borderId="20" xfId="0" applyFont="1" applyFill="1" applyBorder="1" applyAlignment="1">
      <alignment horizontal="center"/>
    </xf>
    <xf numFmtId="0" fontId="23" fillId="0" borderId="18" xfId="0" applyFont="1" applyFill="1" applyBorder="1" applyAlignment="1">
      <alignment horizontal="left"/>
    </xf>
    <xf numFmtId="0" fontId="23" fillId="0" borderId="20" xfId="0" applyFont="1" applyFill="1" applyBorder="1" applyAlignment="1">
      <alignment horizontal="center"/>
    </xf>
    <xf numFmtId="0" fontId="53" fillId="0" borderId="31" xfId="0" applyFont="1" applyFill="1" applyBorder="1" applyAlignment="1">
      <alignment horizontal="center"/>
    </xf>
    <xf numFmtId="0" fontId="0" fillId="0" borderId="12" xfId="0" applyFill="1" applyBorder="1" applyAlignment="1">
      <alignment wrapText="1"/>
    </xf>
    <xf numFmtId="0" fontId="53" fillId="0" borderId="18" xfId="0" applyFont="1" applyFill="1" applyBorder="1" applyAlignment="1">
      <alignment horizontal="center"/>
    </xf>
    <xf numFmtId="0" fontId="50" fillId="0" borderId="20" xfId="0" applyFont="1" applyFill="1" applyBorder="1" applyAlignment="1">
      <alignment horizontal="left"/>
    </xf>
    <xf numFmtId="0" fontId="50" fillId="0" borderId="31" xfId="0" applyFont="1" applyFill="1" applyBorder="1" applyAlignment="1">
      <alignment horizontal="left"/>
    </xf>
    <xf numFmtId="49" fontId="0" fillId="0" borderId="16" xfId="0" applyNumberFormat="1" applyFill="1" applyBorder="1" applyAlignment="1">
      <alignment horizontal="center"/>
    </xf>
    <xf numFmtId="0" fontId="0" fillId="0" borderId="52" xfId="0" applyFill="1" applyBorder="1" applyAlignment="1">
      <alignment wrapText="1"/>
    </xf>
    <xf numFmtId="0" fontId="23" fillId="0" borderId="65" xfId="0" applyFont="1" applyFill="1" applyBorder="1" applyAlignment="1">
      <alignment horizontal="left"/>
    </xf>
    <xf numFmtId="0" fontId="23" fillId="0" borderId="34" xfId="0" applyFont="1" applyFill="1" applyBorder="1" applyAlignment="1">
      <alignment horizontal="left"/>
    </xf>
    <xf numFmtId="0" fontId="23" fillId="0" borderId="62" xfId="0" applyFont="1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3" fillId="0" borderId="15" xfId="0" applyFont="1" applyFill="1" applyBorder="1" applyAlignment="1">
      <alignment horizontal="left"/>
    </xf>
    <xf numFmtId="0" fontId="23" fillId="0" borderId="14" xfId="0" applyFont="1" applyFill="1" applyBorder="1" applyAlignment="1">
      <alignment horizontal="left"/>
    </xf>
    <xf numFmtId="0" fontId="23" fillId="0" borderId="16" xfId="0" applyFont="1" applyFill="1" applyBorder="1" applyAlignment="1">
      <alignment horizontal="left"/>
    </xf>
    <xf numFmtId="0" fontId="43" fillId="0" borderId="15" xfId="0" applyFont="1" applyFill="1" applyBorder="1"/>
    <xf numFmtId="0" fontId="23" fillId="0" borderId="53" xfId="0" applyFont="1" applyFill="1" applyBorder="1" applyAlignment="1">
      <alignment horizontal="left"/>
    </xf>
    <xf numFmtId="49" fontId="0" fillId="0" borderId="24" xfId="0" applyNumberFormat="1" applyFill="1" applyBorder="1" applyAlignment="1">
      <alignment horizontal="center"/>
    </xf>
    <xf numFmtId="0" fontId="0" fillId="0" borderId="21" xfId="0" applyFill="1" applyBorder="1" applyAlignment="1">
      <alignment wrapText="1"/>
    </xf>
    <xf numFmtId="0" fontId="23" fillId="0" borderId="23" xfId="0" applyFont="1" applyFill="1" applyBorder="1" applyAlignment="1">
      <alignment horizontal="left"/>
    </xf>
    <xf numFmtId="0" fontId="23" fillId="0" borderId="22" xfId="0" applyFont="1" applyFill="1" applyBorder="1" applyAlignment="1">
      <alignment horizontal="left"/>
    </xf>
    <xf numFmtId="0" fontId="23" fillId="0" borderId="24" xfId="0" applyFont="1" applyFill="1" applyBorder="1" applyAlignment="1">
      <alignment horizontal="left"/>
    </xf>
    <xf numFmtId="0" fontId="43" fillId="0" borderId="23" xfId="0" applyFont="1" applyFill="1" applyBorder="1"/>
    <xf numFmtId="0" fontId="23" fillId="0" borderId="35" xfId="0" applyFont="1" applyFill="1" applyBorder="1" applyAlignment="1">
      <alignment horizontal="left"/>
    </xf>
    <xf numFmtId="49" fontId="0" fillId="0" borderId="27" xfId="0" applyNumberFormat="1" applyFill="1" applyBorder="1" applyAlignment="1">
      <alignment horizontal="center"/>
    </xf>
    <xf numFmtId="0" fontId="0" fillId="0" borderId="48" xfId="0" applyFill="1" applyBorder="1" applyAlignment="1">
      <alignment wrapText="1"/>
    </xf>
    <xf numFmtId="0" fontId="23" fillId="0" borderId="58" xfId="0" applyFont="1" applyFill="1" applyBorder="1" applyAlignment="1">
      <alignment horizontal="left"/>
    </xf>
    <xf numFmtId="0" fontId="0" fillId="0" borderId="56" xfId="0" applyFill="1" applyBorder="1" applyAlignment="1">
      <alignment horizontal="center"/>
    </xf>
    <xf numFmtId="0" fontId="23" fillId="0" borderId="56" xfId="0" applyFont="1" applyFill="1" applyBorder="1" applyAlignment="1">
      <alignment horizontal="left"/>
    </xf>
    <xf numFmtId="0" fontId="23" fillId="0" borderId="59" xfId="0" applyFont="1" applyFill="1" applyBorder="1" applyAlignment="1">
      <alignment horizontal="left"/>
    </xf>
    <xf numFmtId="0" fontId="0" fillId="0" borderId="57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23" fillId="0" borderId="25" xfId="0" applyFont="1" applyFill="1" applyBorder="1" applyAlignment="1">
      <alignment horizontal="left"/>
    </xf>
    <xf numFmtId="0" fontId="23" fillId="0" borderId="26" xfId="0" applyFont="1" applyFill="1" applyBorder="1" applyAlignment="1">
      <alignment horizontal="left"/>
    </xf>
    <xf numFmtId="0" fontId="23" fillId="0" borderId="27" xfId="0" applyFont="1" applyFill="1" applyBorder="1" applyAlignment="1">
      <alignment horizontal="left"/>
    </xf>
    <xf numFmtId="0" fontId="0" fillId="0" borderId="25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43" fillId="0" borderId="25" xfId="0" applyFont="1" applyFill="1" applyBorder="1"/>
    <xf numFmtId="0" fontId="23" fillId="0" borderId="37" xfId="0" applyFont="1" applyFill="1" applyBorder="1" applyAlignment="1">
      <alignment horizontal="left"/>
    </xf>
    <xf numFmtId="49" fontId="0" fillId="0" borderId="20" xfId="0" applyNumberFormat="1" applyFill="1" applyBorder="1" applyAlignment="1">
      <alignment horizontal="center"/>
    </xf>
    <xf numFmtId="0" fontId="0" fillId="0" borderId="28" xfId="0" applyFill="1" applyBorder="1" applyAlignment="1">
      <alignment wrapText="1"/>
    </xf>
    <xf numFmtId="0" fontId="43" fillId="0" borderId="18" xfId="0" applyFont="1" applyFill="1" applyBorder="1" applyAlignment="1">
      <alignment horizontal="left"/>
    </xf>
    <xf numFmtId="0" fontId="43" fillId="0" borderId="19" xfId="0" applyFont="1" applyFill="1" applyBorder="1" applyAlignment="1">
      <alignment horizontal="left"/>
    </xf>
    <xf numFmtId="0" fontId="43" fillId="0" borderId="20" xfId="0" applyFont="1" applyFill="1" applyBorder="1" applyAlignment="1">
      <alignment horizontal="left"/>
    </xf>
    <xf numFmtId="0" fontId="43" fillId="0" borderId="28" xfId="0" applyFont="1" applyFill="1" applyBorder="1" applyAlignment="1">
      <alignment horizontal="left"/>
    </xf>
    <xf numFmtId="0" fontId="43" fillId="0" borderId="31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center"/>
    </xf>
    <xf numFmtId="0" fontId="43" fillId="0" borderId="32" xfId="0" applyFont="1" applyFill="1" applyBorder="1" applyAlignment="1">
      <alignment horizontal="left"/>
    </xf>
    <xf numFmtId="49" fontId="0" fillId="0" borderId="14" xfId="0" applyNumberFormat="1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43" fillId="0" borderId="14" xfId="0" applyFont="1" applyFill="1" applyBorder="1" applyAlignment="1">
      <alignment horizontal="left"/>
    </xf>
    <xf numFmtId="49" fontId="0" fillId="0" borderId="22" xfId="0" applyNumberFormat="1" applyFill="1" applyBorder="1" applyAlignment="1">
      <alignment horizontal="center"/>
    </xf>
    <xf numFmtId="0" fontId="43" fillId="0" borderId="22" xfId="0" applyFont="1" applyFill="1" applyBorder="1" applyAlignment="1">
      <alignment horizontal="left"/>
    </xf>
    <xf numFmtId="49" fontId="0" fillId="0" borderId="56" xfId="0" applyNumberFormat="1" applyFill="1" applyBorder="1" applyAlignment="1">
      <alignment horizontal="center"/>
    </xf>
    <xf numFmtId="0" fontId="0" fillId="0" borderId="55" xfId="0" applyFill="1" applyBorder="1" applyAlignment="1">
      <alignment wrapText="1"/>
    </xf>
    <xf numFmtId="0" fontId="0" fillId="0" borderId="69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43" fillId="0" borderId="26" xfId="0" applyFont="1" applyFill="1" applyBorder="1" applyAlignment="1">
      <alignment horizontal="left"/>
    </xf>
    <xf numFmtId="0" fontId="43" fillId="0" borderId="10" xfId="0" applyFont="1" applyFill="1" applyBorder="1"/>
    <xf numFmtId="0" fontId="43" fillId="0" borderId="15" xfId="0" applyFont="1" applyFill="1" applyBorder="1" applyAlignment="1">
      <alignment horizontal="left"/>
    </xf>
    <xf numFmtId="0" fontId="43" fillId="0" borderId="14" xfId="0" applyFont="1" applyFill="1" applyBorder="1" applyAlignment="1">
      <alignment horizontal="center"/>
    </xf>
    <xf numFmtId="0" fontId="43" fillId="0" borderId="16" xfId="0" applyFont="1" applyFill="1" applyBorder="1" applyAlignment="1">
      <alignment horizontal="left"/>
    </xf>
    <xf numFmtId="0" fontId="43" fillId="0" borderId="15" xfId="0" applyFont="1" applyFill="1" applyBorder="1" applyAlignment="1">
      <alignment horizontal="center"/>
    </xf>
    <xf numFmtId="0" fontId="43" fillId="0" borderId="16" xfId="0" applyFont="1" applyFill="1" applyBorder="1" applyAlignment="1">
      <alignment horizontal="center"/>
    </xf>
    <xf numFmtId="0" fontId="43" fillId="0" borderId="23" xfId="0" applyFont="1" applyFill="1" applyBorder="1" applyAlignment="1">
      <alignment horizontal="left"/>
    </xf>
    <xf numFmtId="0" fontId="43" fillId="0" borderId="22" xfId="0" applyFont="1" applyFill="1" applyBorder="1" applyAlignment="1">
      <alignment horizontal="center"/>
    </xf>
    <xf numFmtId="0" fontId="43" fillId="0" borderId="24" xfId="0" applyFont="1" applyFill="1" applyBorder="1" applyAlignment="1">
      <alignment horizontal="left"/>
    </xf>
    <xf numFmtId="0" fontId="43" fillId="0" borderId="21" xfId="0" applyFont="1" applyFill="1" applyBorder="1" applyAlignment="1">
      <alignment horizontal="center"/>
    </xf>
    <xf numFmtId="0" fontId="43" fillId="0" borderId="23" xfId="0" applyFont="1" applyFill="1" applyBorder="1" applyAlignment="1">
      <alignment horizontal="center"/>
    </xf>
    <xf numFmtId="0" fontId="43" fillId="0" borderId="24" xfId="0" applyFont="1" applyFill="1" applyBorder="1" applyAlignment="1">
      <alignment horizontal="center"/>
    </xf>
    <xf numFmtId="49" fontId="0" fillId="0" borderId="62" xfId="0" applyNumberFormat="1" applyFill="1" applyBorder="1" applyAlignment="1">
      <alignment horizontal="center"/>
    </xf>
    <xf numFmtId="0" fontId="0" fillId="0" borderId="60" xfId="0" applyFill="1" applyBorder="1" applyAlignment="1">
      <alignment wrapText="1"/>
    </xf>
    <xf numFmtId="0" fontId="43" fillId="0" borderId="12" xfId="0" applyFont="1" applyFill="1" applyBorder="1" applyAlignment="1">
      <alignment horizontal="left"/>
    </xf>
    <xf numFmtId="0" fontId="0" fillId="0" borderId="51" xfId="0" applyFill="1" applyBorder="1" applyAlignment="1">
      <alignment horizontal="center"/>
    </xf>
    <xf numFmtId="0" fontId="43" fillId="0" borderId="34" xfId="0" applyFont="1" applyFill="1" applyBorder="1" applyAlignment="1">
      <alignment horizontal="left"/>
    </xf>
    <xf numFmtId="0" fontId="0" fillId="0" borderId="36" xfId="0" applyFill="1" applyBorder="1" applyAlignment="1">
      <alignment horizontal="center"/>
    </xf>
    <xf numFmtId="0" fontId="51" fillId="0" borderId="12" xfId="0" applyFont="1" applyFill="1" applyBorder="1" applyAlignment="1">
      <alignment horizontal="left" wrapText="1"/>
    </xf>
    <xf numFmtId="0" fontId="23" fillId="0" borderId="11" xfId="0" applyFont="1" applyFill="1" applyBorder="1" applyAlignment="1">
      <alignment horizontal="left"/>
    </xf>
    <xf numFmtId="1" fontId="51" fillId="0" borderId="18" xfId="0" applyNumberFormat="1" applyFont="1" applyFill="1" applyBorder="1" applyAlignment="1">
      <alignment horizontal="center"/>
    </xf>
    <xf numFmtId="1" fontId="51" fillId="0" borderId="10" xfId="0" applyNumberFormat="1" applyFont="1" applyFill="1" applyBorder="1" applyAlignment="1">
      <alignment horizontal="center"/>
    </xf>
    <xf numFmtId="1" fontId="51" fillId="0" borderId="19" xfId="0" applyNumberFormat="1" applyFont="1" applyFill="1" applyBorder="1" applyAlignment="1">
      <alignment horizontal="center"/>
    </xf>
    <xf numFmtId="1" fontId="51" fillId="0" borderId="11" xfId="0" applyNumberFormat="1" applyFont="1" applyFill="1" applyBorder="1" applyAlignment="1">
      <alignment horizontal="center"/>
    </xf>
    <xf numFmtId="1" fontId="51" fillId="0" borderId="32" xfId="0" applyNumberFormat="1" applyFont="1" applyFill="1" applyBorder="1" applyAlignment="1">
      <alignment horizontal="center"/>
    </xf>
    <xf numFmtId="1" fontId="51" fillId="0" borderId="20" xfId="0" applyNumberFormat="1" applyFont="1" applyFill="1" applyBorder="1" applyAlignment="1">
      <alignment horizontal="center"/>
    </xf>
    <xf numFmtId="0" fontId="51" fillId="0" borderId="10" xfId="0" applyFont="1" applyFill="1" applyBorder="1" applyAlignment="1">
      <alignment horizontal="center"/>
    </xf>
    <xf numFmtId="0" fontId="51" fillId="0" borderId="11" xfId="0" applyFont="1" applyFill="1" applyBorder="1" applyAlignment="1">
      <alignment horizontal="center"/>
    </xf>
    <xf numFmtId="0" fontId="51" fillId="0" borderId="12" xfId="0" applyFont="1" applyFill="1" applyBorder="1" applyAlignment="1">
      <alignment horizontal="center"/>
    </xf>
    <xf numFmtId="1" fontId="51" fillId="0" borderId="10" xfId="0" applyNumberFormat="1" applyFont="1" applyFill="1" applyBorder="1" applyAlignment="1">
      <alignment horizontal="center"/>
    </xf>
    <xf numFmtId="1" fontId="51" fillId="0" borderId="11" xfId="0" applyNumberFormat="1" applyFont="1" applyFill="1" applyBorder="1" applyAlignment="1">
      <alignment horizontal="center"/>
    </xf>
    <xf numFmtId="1" fontId="51" fillId="0" borderId="12" xfId="0" applyNumberFormat="1" applyFont="1" applyFill="1" applyBorder="1" applyAlignment="1">
      <alignment horizontal="center"/>
    </xf>
    <xf numFmtId="0" fontId="23" fillId="0" borderId="0" xfId="0" applyFont="1" applyFill="1"/>
    <xf numFmtId="0" fontId="53" fillId="0" borderId="39" xfId="0" applyFont="1" applyFill="1" applyBorder="1" applyAlignment="1">
      <alignment horizontal="center"/>
    </xf>
    <xf numFmtId="0" fontId="53" fillId="0" borderId="40" xfId="0" applyFont="1" applyFill="1" applyBorder="1" applyAlignment="1">
      <alignment horizontal="center"/>
    </xf>
    <xf numFmtId="0" fontId="53" fillId="0" borderId="79" xfId="0" applyFont="1" applyFill="1" applyBorder="1" applyAlignment="1">
      <alignment horizontal="center"/>
    </xf>
    <xf numFmtId="2" fontId="53" fillId="0" borderId="19" xfId="0" applyNumberFormat="1" applyFont="1" applyFill="1" applyBorder="1" applyAlignment="1">
      <alignment horizontal="center"/>
    </xf>
    <xf numFmtId="49" fontId="23" fillId="0" borderId="16" xfId="0" applyNumberFormat="1" applyFont="1" applyFill="1" applyBorder="1" applyAlignment="1">
      <alignment horizontal="center"/>
    </xf>
    <xf numFmtId="0" fontId="0" fillId="0" borderId="67" xfId="0" applyFill="1" applyBorder="1" applyAlignment="1">
      <alignment horizontal="left" wrapText="1"/>
    </xf>
    <xf numFmtId="0" fontId="0" fillId="0" borderId="68" xfId="0" applyFill="1" applyBorder="1" applyAlignment="1">
      <alignment horizontal="center"/>
    </xf>
    <xf numFmtId="0" fontId="0" fillId="0" borderId="70" xfId="0" applyFill="1" applyBorder="1" applyAlignment="1">
      <alignment horizontal="center"/>
    </xf>
    <xf numFmtId="0" fontId="0" fillId="0" borderId="61" xfId="0" applyFill="1" applyBorder="1" applyAlignment="1">
      <alignment horizontal="center"/>
    </xf>
    <xf numFmtId="0" fontId="0" fillId="0" borderId="71" xfId="0" applyFill="1" applyBorder="1" applyAlignment="1">
      <alignment horizontal="center"/>
    </xf>
    <xf numFmtId="0" fontId="0" fillId="0" borderId="72" xfId="0" applyFill="1" applyBorder="1" applyAlignment="1">
      <alignment horizontal="center"/>
    </xf>
    <xf numFmtId="0" fontId="0" fillId="0" borderId="46" xfId="0" applyFill="1" applyBorder="1" applyAlignment="1">
      <alignment horizontal="left" wrapText="1"/>
    </xf>
    <xf numFmtId="49" fontId="0" fillId="0" borderId="59" xfId="0" applyNumberFormat="1" applyFill="1" applyBorder="1" applyAlignment="1">
      <alignment horizontal="center"/>
    </xf>
    <xf numFmtId="0" fontId="0" fillId="0" borderId="55" xfId="0" applyFill="1" applyBorder="1" applyAlignment="1">
      <alignment horizontal="left" wrapText="1"/>
    </xf>
    <xf numFmtId="0" fontId="0" fillId="0" borderId="66" xfId="0" applyFill="1" applyBorder="1" applyAlignment="1">
      <alignment horizontal="center"/>
    </xf>
    <xf numFmtId="0" fontId="0" fillId="0" borderId="73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0" fillId="0" borderId="47" xfId="0" applyFill="1" applyBorder="1" applyAlignment="1">
      <alignment horizontal="left" wrapText="1"/>
    </xf>
    <xf numFmtId="0" fontId="0" fillId="0" borderId="37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1" fontId="54" fillId="0" borderId="28" xfId="0" applyNumberFormat="1" applyFont="1" applyFill="1" applyBorder="1" applyAlignment="1">
      <alignment horizontal="center"/>
    </xf>
    <xf numFmtId="1" fontId="54" fillId="0" borderId="18" xfId="0" applyNumberFormat="1" applyFont="1" applyFill="1" applyBorder="1" applyAlignment="1">
      <alignment horizontal="center"/>
    </xf>
    <xf numFmtId="1" fontId="54" fillId="0" borderId="19" xfId="0" applyNumberFormat="1" applyFont="1" applyFill="1" applyBorder="1" applyAlignment="1">
      <alignment horizontal="center"/>
    </xf>
    <xf numFmtId="1" fontId="54" fillId="0" borderId="11" xfId="0" applyNumberFormat="1" applyFont="1" applyFill="1" applyBorder="1" applyAlignment="1">
      <alignment horizontal="center"/>
    </xf>
    <xf numFmtId="1" fontId="54" fillId="0" borderId="20" xfId="0" applyNumberFormat="1" applyFont="1" applyFill="1" applyBorder="1" applyAlignment="1">
      <alignment horizontal="center"/>
    </xf>
    <xf numFmtId="0" fontId="54" fillId="0" borderId="18" xfId="0" applyFont="1" applyFill="1" applyBorder="1" applyAlignment="1">
      <alignment horizontal="center"/>
    </xf>
    <xf numFmtId="49" fontId="54" fillId="0" borderId="19" xfId="0" applyNumberFormat="1" applyFont="1" applyFill="1" applyBorder="1" applyAlignment="1">
      <alignment horizontal="center"/>
    </xf>
    <xf numFmtId="0" fontId="54" fillId="0" borderId="20" xfId="0" applyFont="1" applyFill="1" applyBorder="1" applyAlignment="1">
      <alignment horizontal="center"/>
    </xf>
    <xf numFmtId="49" fontId="0" fillId="0" borderId="23" xfId="0" applyNumberFormat="1" applyFill="1" applyBorder="1" applyAlignment="1">
      <alignment horizontal="center"/>
    </xf>
    <xf numFmtId="0" fontId="0" fillId="0" borderId="22" xfId="0" applyNumberFormat="1" applyFill="1" applyBorder="1" applyAlignment="1">
      <alignment horizontal="center"/>
    </xf>
    <xf numFmtId="49" fontId="0" fillId="0" borderId="36" xfId="0" applyNumberFormat="1" applyFill="1" applyBorder="1" applyAlignment="1">
      <alignment horizontal="center"/>
    </xf>
    <xf numFmtId="1" fontId="0" fillId="0" borderId="21" xfId="0" applyNumberFormat="1" applyFill="1" applyBorder="1" applyAlignment="1">
      <alignment horizontal="center"/>
    </xf>
    <xf numFmtId="1" fontId="0" fillId="0" borderId="35" xfId="0" applyNumberFormat="1" applyFill="1" applyBorder="1" applyAlignment="1">
      <alignment horizontal="center" vertical="center"/>
    </xf>
    <xf numFmtId="1" fontId="0" fillId="0" borderId="22" xfId="0" applyNumberFormat="1" applyFill="1" applyBorder="1" applyAlignment="1">
      <alignment horizontal="center" vertical="center"/>
    </xf>
    <xf numFmtId="1" fontId="0" fillId="0" borderId="24" xfId="0" applyNumberFormat="1" applyFill="1" applyBorder="1" applyAlignment="1">
      <alignment horizontal="center" vertical="center"/>
    </xf>
    <xf numFmtId="1" fontId="0" fillId="0" borderId="22" xfId="0" applyNumberFormat="1" applyFill="1" applyBorder="1" applyAlignment="1">
      <alignment horizontal="center"/>
    </xf>
    <xf numFmtId="49" fontId="0" fillId="0" borderId="35" xfId="0" applyNumberFormat="1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43" fillId="0" borderId="0" xfId="0" applyFont="1" applyFill="1" applyAlignment="1">
      <alignment horizontal="left"/>
    </xf>
    <xf numFmtId="49" fontId="0" fillId="0" borderId="46" xfId="0" applyNumberFormat="1" applyFill="1" applyBorder="1" applyAlignment="1">
      <alignment horizontal="center"/>
    </xf>
    <xf numFmtId="0" fontId="0" fillId="0" borderId="74" xfId="0" applyFill="1" applyBorder="1" applyAlignment="1">
      <alignment horizontal="center"/>
    </xf>
    <xf numFmtId="49" fontId="0" fillId="0" borderId="74" xfId="0" applyNumberFormat="1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53" fillId="0" borderId="19" xfId="0" applyFont="1" applyFill="1" applyBorder="1" applyAlignment="1">
      <alignment horizontal="left"/>
    </xf>
    <xf numFmtId="0" fontId="51" fillId="0" borderId="32" xfId="0" applyFont="1" applyFill="1" applyBorder="1" applyAlignment="1">
      <alignment horizontal="center"/>
    </xf>
    <xf numFmtId="0" fontId="51" fillId="0" borderId="20" xfId="0" applyFont="1" applyFill="1" applyBorder="1" applyAlignment="1">
      <alignment horizontal="center"/>
    </xf>
    <xf numFmtId="0" fontId="51" fillId="0" borderId="10" xfId="0" applyFont="1" applyFill="1" applyBorder="1" applyAlignment="1">
      <alignment horizontal="center"/>
    </xf>
    <xf numFmtId="0" fontId="51" fillId="0" borderId="19" xfId="0" applyFont="1" applyFill="1" applyBorder="1" applyAlignment="1">
      <alignment horizontal="center"/>
    </xf>
    <xf numFmtId="0" fontId="51" fillId="0" borderId="31" xfId="0" applyFont="1" applyFill="1" applyBorder="1" applyAlignment="1">
      <alignment horizontal="center"/>
    </xf>
    <xf numFmtId="0" fontId="51" fillId="0" borderId="18" xfId="0" applyFont="1" applyFill="1" applyBorder="1" applyAlignment="1">
      <alignment horizontal="center"/>
    </xf>
    <xf numFmtId="0" fontId="51" fillId="0" borderId="11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left" wrapText="1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49" fontId="0" fillId="0" borderId="72" xfId="0" applyNumberFormat="1" applyFill="1" applyBorder="1" applyAlignment="1">
      <alignment horizontal="center"/>
    </xf>
    <xf numFmtId="164" fontId="0" fillId="0" borderId="24" xfId="0" applyNumberFormat="1" applyFill="1" applyBorder="1" applyAlignment="1">
      <alignment horizontal="center"/>
    </xf>
    <xf numFmtId="0" fontId="58" fillId="0" borderId="60" xfId="0" applyFont="1" applyFill="1" applyBorder="1" applyAlignment="1">
      <alignment vertical="center" wrapText="1"/>
    </xf>
    <xf numFmtId="0" fontId="0" fillId="0" borderId="62" xfId="0" applyFill="1" applyBorder="1" applyAlignment="1">
      <alignment horizontal="center" vertical="center"/>
    </xf>
    <xf numFmtId="0" fontId="0" fillId="0" borderId="74" xfId="0" applyFill="1" applyBorder="1" applyAlignment="1">
      <alignment wrapText="1"/>
    </xf>
    <xf numFmtId="0" fontId="0" fillId="0" borderId="53" xfId="0" applyFill="1" applyBorder="1" applyAlignment="1">
      <alignment horizontal="center"/>
    </xf>
    <xf numFmtId="164" fontId="0" fillId="0" borderId="62" xfId="0" applyNumberFormat="1" applyFill="1" applyBorder="1" applyAlignment="1">
      <alignment horizontal="center"/>
    </xf>
    <xf numFmtId="0" fontId="58" fillId="0" borderId="21" xfId="0" applyFont="1" applyFill="1" applyBorder="1" applyAlignment="1">
      <alignment vertical="center" wrapText="1"/>
    </xf>
    <xf numFmtId="0" fontId="0" fillId="0" borderId="31" xfId="0" applyFill="1" applyBorder="1" applyAlignment="1">
      <alignment horizontal="center"/>
    </xf>
    <xf numFmtId="0" fontId="0" fillId="0" borderId="67" xfId="0" applyFill="1" applyBorder="1" applyAlignment="1">
      <alignment wrapText="1"/>
    </xf>
    <xf numFmtId="0" fontId="20" fillId="0" borderId="12" xfId="0" applyFont="1" applyFill="1" applyBorder="1" applyAlignment="1">
      <alignment horizontal="left" wrapText="1"/>
    </xf>
    <xf numFmtId="0" fontId="58" fillId="0" borderId="21" xfId="0" applyFont="1" applyFill="1" applyBorder="1" applyAlignment="1">
      <alignment vertical="center"/>
    </xf>
    <xf numFmtId="0" fontId="0" fillId="0" borderId="41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9" fontId="43" fillId="0" borderId="20" xfId="0" applyNumberFormat="1" applyFont="1" applyFill="1" applyBorder="1" applyAlignment="1">
      <alignment horizontal="center"/>
    </xf>
    <xf numFmtId="0" fontId="10" fillId="0" borderId="12" xfId="0" applyFont="1" applyFill="1" applyBorder="1" applyAlignment="1">
      <alignment horizontal="left" vertical="center" wrapText="1"/>
    </xf>
    <xf numFmtId="0" fontId="43" fillId="0" borderId="11" xfId="0" applyFont="1" applyFill="1" applyBorder="1" applyAlignment="1">
      <alignment horizontal="left"/>
    </xf>
    <xf numFmtId="0" fontId="53" fillId="0" borderId="12" xfId="0" applyFont="1" applyFill="1" applyBorder="1" applyAlignment="1">
      <alignment horizontal="center"/>
    </xf>
    <xf numFmtId="49" fontId="23" fillId="0" borderId="20" xfId="0" applyNumberFormat="1" applyFont="1" applyFill="1" applyBorder="1" applyAlignment="1">
      <alignment horizontal="center"/>
    </xf>
    <xf numFmtId="0" fontId="50" fillId="0" borderId="12" xfId="0" applyFont="1" applyFill="1" applyBorder="1" applyAlignment="1">
      <alignment horizontal="left" wrapText="1"/>
    </xf>
    <xf numFmtId="0" fontId="23" fillId="0" borderId="28" xfId="0" applyFont="1" applyFill="1" applyBorder="1" applyAlignment="1">
      <alignment horizontal="center"/>
    </xf>
    <xf numFmtId="0" fontId="23" fillId="0" borderId="18" xfId="0" applyFont="1" applyFill="1" applyBorder="1" applyAlignment="1">
      <alignment horizontal="center"/>
    </xf>
    <xf numFmtId="0" fontId="23" fillId="0" borderId="19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/>
    </xf>
    <xf numFmtId="0" fontId="23" fillId="0" borderId="31" xfId="0" applyFont="1" applyFill="1" applyBorder="1" applyAlignment="1">
      <alignment horizontal="center"/>
    </xf>
    <xf numFmtId="1" fontId="23" fillId="0" borderId="28" xfId="0" applyNumberFormat="1" applyFont="1" applyFill="1" applyBorder="1" applyAlignment="1">
      <alignment horizontal="center"/>
    </xf>
    <xf numFmtId="1" fontId="23" fillId="0" borderId="18" xfId="0" applyNumberFormat="1" applyFont="1" applyFill="1" applyBorder="1" applyAlignment="1">
      <alignment horizontal="center"/>
    </xf>
    <xf numFmtId="1" fontId="23" fillId="0" borderId="19" xfId="0" applyNumberFormat="1" applyFont="1" applyFill="1" applyBorder="1" applyAlignment="1">
      <alignment horizontal="center"/>
    </xf>
    <xf numFmtId="1" fontId="23" fillId="0" borderId="12" xfId="0" applyNumberFormat="1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 vertical="center"/>
    </xf>
    <xf numFmtId="1" fontId="53" fillId="0" borderId="28" xfId="0" applyNumberFormat="1" applyFont="1" applyFill="1" applyBorder="1" applyAlignment="1">
      <alignment horizontal="center" vertical="center"/>
    </xf>
    <xf numFmtId="0" fontId="53" fillId="0" borderId="31" xfId="0" applyFont="1" applyFill="1" applyBorder="1" applyAlignment="1">
      <alignment horizontal="left" vertical="center"/>
    </xf>
    <xf numFmtId="0" fontId="53" fillId="0" borderId="19" xfId="0" applyFont="1" applyFill="1" applyBorder="1" applyAlignment="1">
      <alignment horizontal="left" vertical="center"/>
    </xf>
    <xf numFmtId="0" fontId="53" fillId="0" borderId="19" xfId="0" applyFont="1" applyFill="1" applyBorder="1" applyAlignment="1">
      <alignment horizontal="center" vertical="center"/>
    </xf>
    <xf numFmtId="0" fontId="23" fillId="0" borderId="62" xfId="0" applyFont="1" applyFill="1" applyBorder="1" applyAlignment="1">
      <alignment horizontal="center" vertical="center"/>
    </xf>
    <xf numFmtId="0" fontId="51" fillId="0" borderId="54" xfId="0" applyFont="1" applyFill="1" applyBorder="1" applyAlignment="1">
      <alignment horizontal="left" wrapText="1"/>
    </xf>
    <xf numFmtId="0" fontId="23" fillId="0" borderId="64" xfId="0" applyFont="1" applyFill="1" applyBorder="1" applyAlignment="1">
      <alignment horizontal="left"/>
    </xf>
    <xf numFmtId="0" fontId="23" fillId="0" borderId="76" xfId="0" applyFont="1" applyFill="1" applyBorder="1" applyAlignment="1">
      <alignment horizontal="left"/>
    </xf>
    <xf numFmtId="0" fontId="23" fillId="0" borderId="60" xfId="0" applyFont="1" applyFill="1" applyBorder="1" applyAlignment="1">
      <alignment horizontal="center"/>
    </xf>
    <xf numFmtId="0" fontId="23" fillId="0" borderId="0" xfId="0" applyFont="1" applyFill="1" applyAlignment="1">
      <alignment horizontal="left"/>
    </xf>
    <xf numFmtId="0" fontId="0" fillId="0" borderId="24" xfId="0" applyFill="1" applyBorder="1" applyAlignment="1">
      <alignment horizontal="center" vertical="center"/>
    </xf>
    <xf numFmtId="0" fontId="0" fillId="0" borderId="46" xfId="0" applyFill="1" applyBorder="1" applyAlignment="1">
      <alignment horizontal="left" vertical="center" wrapText="1"/>
    </xf>
    <xf numFmtId="0" fontId="0" fillId="0" borderId="35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51" fillId="0" borderId="46" xfId="0" applyFont="1" applyFill="1" applyBorder="1" applyAlignment="1">
      <alignment horizontal="left" wrapText="1"/>
    </xf>
    <xf numFmtId="0" fontId="23" fillId="0" borderId="22" xfId="0" applyFont="1" applyFill="1" applyBorder="1" applyAlignment="1">
      <alignment horizontal="center"/>
    </xf>
    <xf numFmtId="0" fontId="23" fillId="0" borderId="74" xfId="0" applyFont="1" applyFill="1" applyBorder="1" applyAlignment="1">
      <alignment horizontal="center"/>
    </xf>
    <xf numFmtId="0" fontId="23" fillId="0" borderId="21" xfId="0" applyFont="1" applyFill="1" applyBorder="1" applyAlignment="1">
      <alignment horizontal="center"/>
    </xf>
    <xf numFmtId="0" fontId="23" fillId="0" borderId="23" xfId="0" applyFont="1" applyFill="1" applyBorder="1" applyAlignment="1">
      <alignment horizontal="center"/>
    </xf>
    <xf numFmtId="0" fontId="23" fillId="0" borderId="24" xfId="0" applyFont="1" applyFill="1" applyBorder="1" applyAlignment="1">
      <alignment horizontal="center"/>
    </xf>
    <xf numFmtId="0" fontId="23" fillId="0" borderId="35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51" fillId="0" borderId="22" xfId="0" applyFont="1" applyFill="1" applyBorder="1" applyAlignment="1">
      <alignment horizontal="center"/>
    </xf>
    <xf numFmtId="0" fontId="51" fillId="0" borderId="36" xfId="0" applyFont="1" applyFill="1" applyBorder="1" applyAlignment="1">
      <alignment horizontal="center"/>
    </xf>
    <xf numFmtId="0" fontId="51" fillId="0" borderId="21" xfId="0" applyFont="1" applyFill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  <xf numFmtId="0" fontId="51" fillId="0" borderId="27" xfId="0" applyFont="1" applyFill="1" applyBorder="1" applyAlignment="1">
      <alignment horizontal="center"/>
    </xf>
    <xf numFmtId="0" fontId="51" fillId="0" borderId="35" xfId="0" applyFont="1" applyFill="1" applyBorder="1" applyAlignment="1">
      <alignment horizontal="center" vertical="center"/>
    </xf>
    <xf numFmtId="0" fontId="51" fillId="0" borderId="22" xfId="0" applyFont="1" applyFill="1" applyBorder="1" applyAlignment="1">
      <alignment horizontal="center" vertical="center"/>
    </xf>
    <xf numFmtId="0" fontId="51" fillId="0" borderId="24" xfId="0" applyFont="1" applyFill="1" applyBorder="1" applyAlignment="1">
      <alignment horizontal="center" vertical="center"/>
    </xf>
    <xf numFmtId="0" fontId="51" fillId="0" borderId="25" xfId="0" applyFont="1" applyFill="1" applyBorder="1" applyAlignment="1">
      <alignment horizontal="center" vertical="center"/>
    </xf>
    <xf numFmtId="0" fontId="51" fillId="0" borderId="26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51" fillId="0" borderId="12" xfId="0" applyFont="1" applyFill="1" applyBorder="1" applyAlignment="1">
      <alignment horizontal="left" vertical="center" wrapText="1"/>
    </xf>
    <xf numFmtId="0" fontId="23" fillId="0" borderId="68" xfId="0" applyFont="1" applyFill="1" applyBorder="1" applyAlignment="1">
      <alignment horizontal="center"/>
    </xf>
    <xf numFmtId="0" fontId="23" fillId="0" borderId="69" xfId="0" applyFont="1" applyFill="1" applyBorder="1" applyAlignment="1">
      <alignment horizontal="center"/>
    </xf>
    <xf numFmtId="0" fontId="43" fillId="0" borderId="69" xfId="0" applyFont="1" applyFill="1" applyBorder="1" applyAlignment="1">
      <alignment horizontal="center"/>
    </xf>
    <xf numFmtId="0" fontId="23" fillId="0" borderId="72" xfId="0" applyFont="1" applyFill="1" applyBorder="1" applyAlignment="1">
      <alignment horizontal="center"/>
    </xf>
    <xf numFmtId="0" fontId="23" fillId="0" borderId="31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51" fillId="0" borderId="19" xfId="0" applyFont="1" applyFill="1" applyBorder="1" applyAlignment="1">
      <alignment horizontal="center" vertical="center"/>
    </xf>
    <xf numFmtId="0" fontId="23" fillId="0" borderId="55" xfId="0" applyFont="1" applyFill="1" applyBorder="1" applyAlignment="1">
      <alignment horizontal="left" wrapText="1"/>
    </xf>
    <xf numFmtId="0" fontId="23" fillId="0" borderId="35" xfId="0" applyFont="1" applyFill="1" applyBorder="1" applyAlignment="1">
      <alignment horizontal="center"/>
    </xf>
    <xf numFmtId="0" fontId="23" fillId="0" borderId="36" xfId="0" applyFont="1" applyFill="1" applyBorder="1" applyAlignment="1">
      <alignment horizontal="left"/>
    </xf>
    <xf numFmtId="0" fontId="23" fillId="0" borderId="15" xfId="0" applyFont="1" applyFill="1" applyBorder="1" applyAlignment="1">
      <alignment horizontal="center"/>
    </xf>
    <xf numFmtId="0" fontId="23" fillId="0" borderId="14" xfId="0" applyFont="1" applyFill="1" applyBorder="1" applyAlignment="1">
      <alignment horizontal="center"/>
    </xf>
    <xf numFmtId="0" fontId="23" fillId="0" borderId="42" xfId="0" applyFont="1" applyFill="1" applyBorder="1" applyAlignment="1">
      <alignment horizontal="center"/>
    </xf>
    <xf numFmtId="0" fontId="23" fillId="0" borderId="78" xfId="0" applyFont="1" applyFill="1" applyBorder="1" applyAlignment="1">
      <alignment horizontal="center"/>
    </xf>
    <xf numFmtId="0" fontId="23" fillId="0" borderId="16" xfId="0" applyFont="1" applyFill="1" applyBorder="1" applyAlignment="1">
      <alignment horizontal="center"/>
    </xf>
    <xf numFmtId="0" fontId="23" fillId="0" borderId="27" xfId="0" applyFont="1" applyFill="1" applyBorder="1" applyAlignment="1">
      <alignment horizontal="center"/>
    </xf>
    <xf numFmtId="0" fontId="23" fillId="0" borderId="48" xfId="0" applyFont="1" applyFill="1" applyBorder="1" applyAlignment="1">
      <alignment horizontal="left" wrapText="1"/>
    </xf>
    <xf numFmtId="0" fontId="23" fillId="0" borderId="37" xfId="0" applyFont="1" applyFill="1" applyBorder="1" applyAlignment="1">
      <alignment horizontal="center"/>
    </xf>
    <xf numFmtId="0" fontId="23" fillId="0" borderId="38" xfId="0" applyFont="1" applyFill="1" applyBorder="1" applyAlignment="1">
      <alignment horizontal="left"/>
    </xf>
    <xf numFmtId="0" fontId="23" fillId="0" borderId="48" xfId="0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23" fillId="0" borderId="25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43" fillId="0" borderId="75" xfId="0" applyFont="1" applyFill="1" applyBorder="1" applyAlignment="1">
      <alignment horizontal="center"/>
    </xf>
    <xf numFmtId="0" fontId="51" fillId="0" borderId="33" xfId="0" applyFont="1" applyFill="1" applyBorder="1" applyAlignment="1">
      <alignment horizontal="left" wrapText="1"/>
    </xf>
    <xf numFmtId="0" fontId="43" fillId="0" borderId="39" xfId="0" applyFont="1" applyFill="1" applyBorder="1" applyAlignment="1">
      <alignment horizontal="left"/>
    </xf>
    <xf numFmtId="0" fontId="43" fillId="0" borderId="40" xfId="0" applyFont="1" applyFill="1" applyBorder="1" applyAlignment="1">
      <alignment horizontal="left"/>
    </xf>
    <xf numFmtId="0" fontId="43" fillId="0" borderId="30" xfId="0" applyFont="1" applyFill="1" applyBorder="1" applyAlignment="1">
      <alignment horizontal="left"/>
    </xf>
    <xf numFmtId="0" fontId="51" fillId="0" borderId="17" xfId="0" applyFont="1" applyFill="1" applyBorder="1" applyAlignment="1">
      <alignment horizontal="center"/>
    </xf>
    <xf numFmtId="0" fontId="51" fillId="0" borderId="20" xfId="0" applyFont="1" applyFill="1" applyBorder="1" applyAlignment="1">
      <alignment horizontal="left"/>
    </xf>
    <xf numFmtId="1" fontId="51" fillId="0" borderId="10" xfId="0" applyNumberFormat="1" applyFont="1" applyFill="1" applyBorder="1" applyAlignment="1">
      <alignment horizontal="center" vertical="center"/>
    </xf>
    <xf numFmtId="0" fontId="51" fillId="0" borderId="11" xfId="0" applyFont="1" applyFill="1" applyBorder="1" applyAlignment="1">
      <alignment horizontal="center" vertical="center"/>
    </xf>
    <xf numFmtId="0" fontId="51" fillId="0" borderId="12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left" wrapText="1"/>
    </xf>
    <xf numFmtId="0" fontId="43" fillId="0" borderId="35" xfId="0" applyFont="1" applyFill="1" applyBorder="1" applyAlignment="1">
      <alignment horizontal="left"/>
    </xf>
    <xf numFmtId="0" fontId="43" fillId="0" borderId="36" xfId="0" applyFont="1" applyFill="1" applyBorder="1" applyAlignment="1">
      <alignment horizontal="left"/>
    </xf>
    <xf numFmtId="0" fontId="43" fillId="0" borderId="21" xfId="0" applyFont="1" applyFill="1" applyBorder="1" applyAlignment="1">
      <alignment horizontal="left"/>
    </xf>
    <xf numFmtId="0" fontId="43" fillId="0" borderId="23" xfId="0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center"/>
    </xf>
    <xf numFmtId="0" fontId="43" fillId="0" borderId="24" xfId="0" applyFont="1" applyFill="1" applyBorder="1" applyAlignment="1">
      <alignment horizontal="center" vertical="center"/>
    </xf>
    <xf numFmtId="0" fontId="43" fillId="0" borderId="35" xfId="0" applyFont="1" applyFill="1" applyBorder="1" applyAlignment="1">
      <alignment horizontal="center" vertical="center"/>
    </xf>
    <xf numFmtId="0" fontId="43" fillId="0" borderId="15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51" fillId="0" borderId="28" xfId="0" applyFont="1" applyFill="1" applyBorder="1" applyAlignment="1">
      <alignment horizontal="center"/>
    </xf>
    <xf numFmtId="1" fontId="51" fillId="0" borderId="19" xfId="0" applyNumberFormat="1" applyFont="1" applyFill="1" applyBorder="1" applyAlignment="1">
      <alignment horizontal="center" vertical="center"/>
    </xf>
    <xf numFmtId="0" fontId="51" fillId="0" borderId="20" xfId="0" applyFont="1" applyFill="1" applyBorder="1" applyAlignment="1">
      <alignment horizontal="center" vertical="center"/>
    </xf>
    <xf numFmtId="0" fontId="51" fillId="0" borderId="31" xfId="0" applyFont="1" applyFill="1" applyBorder="1" applyAlignment="1">
      <alignment horizontal="center" vertical="center"/>
    </xf>
    <xf numFmtId="0" fontId="51" fillId="0" borderId="18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50" xfId="0" applyFill="1" applyBorder="1" applyAlignment="1">
      <alignment horizontal="left" wrapText="1"/>
    </xf>
    <xf numFmtId="0" fontId="43" fillId="0" borderId="51" xfId="0" applyFont="1" applyFill="1" applyBorder="1" applyAlignment="1">
      <alignment horizontal="left"/>
    </xf>
    <xf numFmtId="49" fontId="43" fillId="0" borderId="21" xfId="0" applyNumberFormat="1" applyFont="1" applyFill="1" applyBorder="1" applyAlignment="1">
      <alignment horizontal="center"/>
    </xf>
    <xf numFmtId="0" fontId="43" fillId="0" borderId="53" xfId="0" applyFont="1" applyFill="1" applyBorder="1" applyAlignment="1">
      <alignment horizontal="left"/>
    </xf>
    <xf numFmtId="1" fontId="0" fillId="0" borderId="84" xfId="0" applyNumberFormat="1" applyFill="1" applyBorder="1" applyAlignment="1">
      <alignment horizontal="center"/>
    </xf>
    <xf numFmtId="1" fontId="0" fillId="0" borderId="85" xfId="0" applyNumberFormat="1" applyFill="1" applyBorder="1" applyAlignment="1">
      <alignment horizontal="center"/>
    </xf>
    <xf numFmtId="1" fontId="0" fillId="0" borderId="50" xfId="0" applyNumberFormat="1" applyFill="1" applyBorder="1" applyAlignment="1">
      <alignment horizontal="center"/>
    </xf>
    <xf numFmtId="0" fontId="43" fillId="0" borderId="84" xfId="0" applyFont="1" applyFill="1" applyBorder="1" applyAlignment="1">
      <alignment horizontal="center"/>
    </xf>
    <xf numFmtId="0" fontId="0" fillId="0" borderId="85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4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43" fillId="0" borderId="83" xfId="0" applyFont="1" applyFill="1" applyBorder="1" applyAlignment="1">
      <alignment horizontal="center"/>
    </xf>
    <xf numFmtId="0" fontId="0" fillId="0" borderId="74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3" fillId="0" borderId="27" xfId="0" applyFont="1" applyFill="1" applyBorder="1" applyAlignment="1">
      <alignment horizontal="center"/>
    </xf>
    <xf numFmtId="0" fontId="43" fillId="0" borderId="37" xfId="0" applyFont="1" applyFill="1" applyBorder="1" applyAlignment="1">
      <alignment horizontal="left"/>
    </xf>
    <xf numFmtId="0" fontId="43" fillId="0" borderId="38" xfId="0" applyFont="1" applyFill="1" applyBorder="1" applyAlignment="1">
      <alignment horizontal="left"/>
    </xf>
    <xf numFmtId="0" fontId="43" fillId="0" borderId="48" xfId="0" applyFont="1" applyFill="1" applyBorder="1" applyAlignment="1">
      <alignment horizontal="center"/>
    </xf>
    <xf numFmtId="0" fontId="43" fillId="0" borderId="81" xfId="0" applyFont="1" applyFill="1" applyBorder="1" applyAlignment="1">
      <alignment horizontal="center"/>
    </xf>
    <xf numFmtId="0" fontId="0" fillId="0" borderId="82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43" fillId="0" borderId="0" xfId="0" applyFont="1" applyFill="1" applyAlignment="1">
      <alignment horizontal="center"/>
    </xf>
    <xf numFmtId="0" fontId="43" fillId="0" borderId="0" xfId="0" applyFont="1" applyFill="1" applyAlignment="1">
      <alignment horizontal="left" vertical="center" wrapText="1"/>
    </xf>
    <xf numFmtId="0" fontId="43" fillId="0" borderId="68" xfId="0" applyFont="1" applyFill="1" applyBorder="1" applyAlignment="1">
      <alignment horizontal="left"/>
    </xf>
    <xf numFmtId="0" fontId="43" fillId="0" borderId="0" xfId="0" applyFont="1" applyFill="1" applyAlignment="1">
      <alignment horizontal="center" vertical="center" textRotation="90"/>
    </xf>
    <xf numFmtId="0" fontId="43" fillId="0" borderId="0" xfId="0" applyFont="1" applyFill="1" applyAlignment="1">
      <alignment horizontal="left" vertical="center" textRotation="90"/>
    </xf>
    <xf numFmtId="49" fontId="0" fillId="0" borderId="0" xfId="0" applyNumberFormat="1" applyFill="1" applyAlignment="1">
      <alignment horizontal="left" vertical="center"/>
    </xf>
    <xf numFmtId="1" fontId="60" fillId="0" borderId="0" xfId="21" applyNumberFormat="1" applyFont="1" applyFill="1" applyAlignment="1">
      <alignment horizontal="left"/>
    </xf>
    <xf numFmtId="165" fontId="59" fillId="0" borderId="0" xfId="21" applyNumberFormat="1" applyFont="1" applyFill="1" applyAlignment="1">
      <alignment horizontal="left" vertical="center"/>
    </xf>
    <xf numFmtId="1" fontId="43" fillId="0" borderId="0" xfId="0" applyNumberFormat="1" applyFont="1" applyFill="1" applyAlignment="1">
      <alignment horizontal="left" vertical="center"/>
    </xf>
    <xf numFmtId="49" fontId="43" fillId="0" borderId="0" xfId="0" applyNumberFormat="1" applyFont="1" applyFill="1" applyAlignment="1">
      <alignment horizontal="left" vertical="center" wrapText="1"/>
    </xf>
    <xf numFmtId="49" fontId="43" fillId="0" borderId="68" xfId="0" applyNumberFormat="1" applyFont="1" applyFill="1" applyBorder="1" applyAlignment="1">
      <alignment horizontal="left" vertical="center" wrapText="1"/>
    </xf>
    <xf numFmtId="0" fontId="43" fillId="0" borderId="0" xfId="0" applyFont="1" applyFill="1" applyAlignment="1">
      <alignment horizontal="left" vertical="center" textRotation="255"/>
    </xf>
    <xf numFmtId="49" fontId="43" fillId="0" borderId="0" xfId="0" applyNumberFormat="1" applyFont="1" applyFill="1" applyAlignment="1">
      <alignment horizontal="left" vertical="center"/>
    </xf>
    <xf numFmtId="0" fontId="43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left" vertical="center"/>
    </xf>
    <xf numFmtId="49" fontId="22" fillId="0" borderId="0" xfId="0" applyNumberFormat="1" applyFont="1" applyFill="1" applyAlignment="1">
      <alignment horizontal="left" vertical="center"/>
    </xf>
    <xf numFmtId="49" fontId="22" fillId="0" borderId="68" xfId="0" applyNumberFormat="1" applyFont="1" applyFill="1" applyBorder="1" applyAlignment="1">
      <alignment horizontal="left" vertical="center"/>
    </xf>
    <xf numFmtId="1" fontId="22" fillId="0" borderId="0" xfId="0" applyNumberFormat="1" applyFont="1" applyFill="1" applyAlignment="1">
      <alignment horizontal="left" vertical="center"/>
    </xf>
    <xf numFmtId="0" fontId="43" fillId="0" borderId="0" xfId="0" applyFont="1" applyFill="1" applyAlignment="1">
      <alignment horizontal="left" vertical="top"/>
    </xf>
    <xf numFmtId="0" fontId="43" fillId="0" borderId="68" xfId="0" applyFont="1" applyFill="1" applyBorder="1" applyAlignment="1">
      <alignment horizontal="left" vertical="top"/>
    </xf>
    <xf numFmtId="0" fontId="43" fillId="0" borderId="68" xfId="0" applyFont="1" applyFill="1" applyBorder="1" applyAlignment="1">
      <alignment horizontal="left" vertical="center"/>
    </xf>
    <xf numFmtId="0" fontId="43" fillId="0" borderId="0" xfId="0" applyFont="1" applyFill="1" applyAlignment="1">
      <alignment horizontal="left" vertical="center" wrapText="1"/>
    </xf>
    <xf numFmtId="0" fontId="43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/>
    </xf>
    <xf numFmtId="0" fontId="21" fillId="0" borderId="68" xfId="0" applyFont="1" applyFill="1" applyBorder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Процентный" xfId="21" builtinId="5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29"/>
  <sheetViews>
    <sheetView view="pageBreakPreview" zoomScale="85" zoomScaleNormal="100" zoomScaleSheetLayoutView="85" workbookViewId="0">
      <selection activeCell="I23" sqref="I23"/>
    </sheetView>
  </sheetViews>
  <sheetFormatPr defaultRowHeight="12.75" outlineLevelCol="1" x14ac:dyDescent="0.2"/>
  <cols>
    <col min="1" max="1" width="5" style="66" customWidth="1" outlineLevel="1"/>
    <col min="2" max="5" width="2" style="66" customWidth="1"/>
    <col min="6" max="7" width="2.140625" style="66" customWidth="1"/>
    <col min="8" max="9" width="2" style="66" customWidth="1"/>
    <col min="10" max="10" width="2.140625" style="66" customWidth="1"/>
    <col min="11" max="11" width="2" style="66" customWidth="1"/>
    <col min="12" max="12" width="1.85546875" style="66" customWidth="1"/>
    <col min="13" max="13" width="2" style="66" customWidth="1"/>
    <col min="14" max="15" width="2.140625" style="66" customWidth="1"/>
    <col min="16" max="16" width="2" style="66" customWidth="1"/>
    <col min="17" max="17" width="2.140625" style="66" customWidth="1"/>
    <col min="18" max="18" width="2.42578125" style="66" customWidth="1"/>
    <col min="19" max="23" width="2.5703125" style="66" customWidth="1"/>
    <col min="24" max="25" width="2.28515625" style="66" customWidth="1"/>
    <col min="26" max="27" width="2.42578125" style="66" customWidth="1"/>
    <col min="28" max="28" width="2.140625" style="66" customWidth="1"/>
    <col min="29" max="30" width="2" style="66" customWidth="1"/>
    <col min="31" max="33" width="2.140625" style="66" customWidth="1"/>
    <col min="34" max="35" width="2" style="66" customWidth="1"/>
    <col min="36" max="36" width="2.140625" style="66" customWidth="1"/>
    <col min="37" max="39" width="2" style="66" customWidth="1"/>
    <col min="40" max="40" width="2.140625" style="66" customWidth="1"/>
    <col min="41" max="41" width="2" style="66" customWidth="1"/>
    <col min="42" max="42" width="2.28515625" style="66" customWidth="1"/>
    <col min="43" max="44" width="2" style="66" customWidth="1"/>
    <col min="45" max="46" width="2.140625" style="66" customWidth="1"/>
    <col min="47" max="48" width="2" style="66" customWidth="1"/>
    <col min="49" max="49" width="2.140625" style="66" customWidth="1"/>
    <col min="50" max="52" width="2" style="66" customWidth="1"/>
    <col min="53" max="53" width="2.140625" style="66" customWidth="1"/>
    <col min="54" max="54" width="2.85546875" style="66" customWidth="1"/>
    <col min="55" max="55" width="8" style="66" customWidth="1"/>
    <col min="56" max="56" width="8.140625" style="66" customWidth="1"/>
    <col min="57" max="57" width="7.5703125" style="66" customWidth="1"/>
    <col min="58" max="58" width="9.42578125" style="66" customWidth="1"/>
    <col min="59" max="59" width="10" style="66" customWidth="1"/>
    <col min="60" max="60" width="7.85546875" style="66" customWidth="1"/>
    <col min="61" max="61" width="6" style="66" customWidth="1"/>
    <col min="62" max="62" width="5.42578125" style="66" customWidth="1"/>
    <col min="63" max="16384" width="9.140625" style="66"/>
  </cols>
  <sheetData>
    <row r="1" spans="1:67" ht="18" x14ac:dyDescent="0.2">
      <c r="A1" s="96" t="s">
        <v>170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</row>
    <row r="2" spans="1:67" ht="15.75" x14ac:dyDescent="0.2">
      <c r="Q2" s="2"/>
      <c r="R2" s="2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67" ht="18" x14ac:dyDescent="0.2">
      <c r="A3" s="96" t="s">
        <v>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</row>
    <row r="4" spans="1:67" ht="18.75" x14ac:dyDescent="0.2">
      <c r="Q4" s="4"/>
      <c r="R4" s="4"/>
      <c r="S4" s="4"/>
      <c r="T4" s="4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4"/>
      <c r="AX4" s="4"/>
    </row>
    <row r="5" spans="1:67" ht="15.75" customHeight="1" x14ac:dyDescent="0.2">
      <c r="Q5" s="93" t="s">
        <v>190</v>
      </c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</row>
    <row r="6" spans="1:67" ht="15.75" x14ac:dyDescent="0.25"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</row>
    <row r="7" spans="1:67" ht="15.75" x14ac:dyDescent="0.2">
      <c r="J7" s="93" t="s">
        <v>297</v>
      </c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</row>
    <row r="8" spans="1:67" ht="15.75" x14ac:dyDescent="0.25"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</row>
    <row r="9" spans="1:67" x14ac:dyDescent="0.2">
      <c r="AO9" s="64"/>
    </row>
    <row r="10" spans="1:67" s="3" customFormat="1" ht="18.75" customHeight="1" x14ac:dyDescent="0.25">
      <c r="B10" s="2"/>
      <c r="C10" s="93" t="s">
        <v>1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BA10" s="86" t="s">
        <v>185</v>
      </c>
      <c r="BB10" s="66"/>
      <c r="BC10" s="66"/>
      <c r="BD10" s="66"/>
      <c r="BE10" s="66"/>
      <c r="BF10" s="66"/>
      <c r="BG10" s="66"/>
      <c r="BH10" s="66"/>
      <c r="BI10" s="66"/>
    </row>
    <row r="11" spans="1:67" s="3" customFormat="1" ht="15.75" x14ac:dyDescent="0.2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BB11" s="68"/>
      <c r="BC11" s="68"/>
      <c r="BD11" s="68"/>
      <c r="BE11" s="68"/>
      <c r="BF11" s="68"/>
      <c r="BG11" s="68"/>
    </row>
    <row r="12" spans="1:67" s="3" customFormat="1" ht="18.75" x14ac:dyDescent="0.2">
      <c r="A12" s="4"/>
      <c r="B12" s="63" t="s">
        <v>138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8"/>
      <c r="P12" s="68"/>
      <c r="Q12" s="68"/>
      <c r="R12" s="68"/>
      <c r="S12" s="68"/>
      <c r="T12" s="4"/>
      <c r="U12" s="4"/>
      <c r="V12" s="4"/>
      <c r="W12" s="4"/>
      <c r="X12" s="4"/>
      <c r="Y12" s="4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3"/>
      <c r="AX12" s="66"/>
      <c r="AY12" s="66"/>
      <c r="AZ12" s="5"/>
      <c r="BA12" s="68"/>
      <c r="BB12" s="66"/>
      <c r="BC12" s="66"/>
      <c r="BD12" s="66"/>
      <c r="BE12" s="66"/>
      <c r="BF12" s="66"/>
      <c r="BG12" s="66"/>
      <c r="BH12" s="66"/>
      <c r="BI12" s="66"/>
      <c r="BK12" s="5"/>
      <c r="BL12" s="5"/>
      <c r="BM12" s="5"/>
      <c r="BN12" s="5"/>
    </row>
    <row r="13" spans="1:67" s="3" customFormat="1" ht="18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BB13" s="68"/>
      <c r="BC13" s="68"/>
      <c r="BD13" s="68"/>
      <c r="BE13" s="68"/>
      <c r="BF13" s="68"/>
      <c r="BG13" s="68"/>
      <c r="BH13" s="6"/>
      <c r="BI13" s="6"/>
      <c r="BJ13" s="6"/>
      <c r="BK13" s="6"/>
      <c r="BL13" s="6"/>
      <c r="BM13" s="6"/>
      <c r="BN13" s="6"/>
      <c r="BO13" s="6"/>
    </row>
    <row r="14" spans="1:67" s="3" customFormat="1" ht="18" customHeight="1" x14ac:dyDescent="0.25">
      <c r="B14" s="103" t="s">
        <v>305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66"/>
      <c r="Z14" s="66"/>
      <c r="AA14" s="66"/>
      <c r="AB14" s="11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66"/>
      <c r="AV14" s="66"/>
      <c r="AW14" s="11" t="s">
        <v>137</v>
      </c>
      <c r="AY14" s="66"/>
      <c r="AZ14" s="66"/>
      <c r="BA14" s="66"/>
      <c r="BB14" s="66"/>
      <c r="BC14" s="66"/>
      <c r="BD14" s="66"/>
      <c r="BE14" t="s">
        <v>191</v>
      </c>
      <c r="BF14" s="66"/>
      <c r="BG14" s="66"/>
      <c r="BH14" s="66"/>
      <c r="BI14" s="66"/>
      <c r="BJ14" s="66"/>
      <c r="BK14" s="6"/>
      <c r="BL14" s="6"/>
      <c r="BM14" s="6"/>
      <c r="BN14" s="6"/>
      <c r="BO14" s="6"/>
    </row>
    <row r="15" spans="1:67" s="3" customFormat="1" ht="15.75" x14ac:dyDescent="0.25">
      <c r="B15" s="2"/>
      <c r="C15" s="98"/>
      <c r="D15" s="98"/>
      <c r="E15" s="98"/>
      <c r="F15" s="98"/>
      <c r="G15" s="2"/>
      <c r="H15" s="2"/>
      <c r="I15" s="2"/>
      <c r="J15" s="2"/>
      <c r="K15" s="2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9"/>
      <c r="X15" s="9"/>
      <c r="Y15" s="10"/>
      <c r="Z15" s="10"/>
      <c r="AA15" s="8"/>
      <c r="AB15" s="11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</row>
    <row r="16" spans="1:67" s="3" customFormat="1" ht="15.75" x14ac:dyDescent="0.25">
      <c r="I16" s="13"/>
      <c r="AW16" s="11" t="s">
        <v>183</v>
      </c>
      <c r="BE16" t="s">
        <v>192</v>
      </c>
    </row>
    <row r="17" spans="1:63" ht="13.5" thickBot="1" x14ac:dyDescent="0.25"/>
    <row r="18" spans="1:63" ht="21.75" customHeight="1" thickBot="1" x14ac:dyDescent="0.25">
      <c r="A18" s="99"/>
      <c r="B18" s="69" t="s">
        <v>2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1"/>
      <c r="BC18" s="14" t="s">
        <v>3</v>
      </c>
      <c r="BD18" s="15"/>
      <c r="BE18" s="15"/>
      <c r="BF18" s="15"/>
      <c r="BG18" s="15"/>
      <c r="BH18" s="15"/>
      <c r="BI18" s="15"/>
      <c r="BJ18" s="16"/>
    </row>
    <row r="19" spans="1:63" ht="13.5" thickBot="1" x14ac:dyDescent="0.25">
      <c r="A19" s="99"/>
      <c r="B19" s="17"/>
      <c r="C19" s="18" t="s">
        <v>4</v>
      </c>
      <c r="D19" s="18"/>
      <c r="E19" s="18"/>
      <c r="F19" s="18"/>
      <c r="G19" s="18"/>
      <c r="H19" s="19" t="s">
        <v>5</v>
      </c>
      <c r="I19" s="18"/>
      <c r="J19" s="18"/>
      <c r="K19" s="20"/>
      <c r="L19" s="18" t="s">
        <v>6</v>
      </c>
      <c r="M19" s="18"/>
      <c r="N19" s="18"/>
      <c r="O19" s="18"/>
      <c r="P19" s="19" t="s">
        <v>7</v>
      </c>
      <c r="Q19" s="18"/>
      <c r="R19" s="18"/>
      <c r="S19" s="18"/>
      <c r="T19" s="20"/>
      <c r="U19" s="18" t="s">
        <v>8</v>
      </c>
      <c r="V19" s="18"/>
      <c r="W19" s="18"/>
      <c r="X19" s="18"/>
      <c r="Y19" s="19" t="s">
        <v>9</v>
      </c>
      <c r="Z19" s="18"/>
      <c r="AA19" s="18"/>
      <c r="AB19" s="20"/>
      <c r="AC19" s="18" t="s">
        <v>10</v>
      </c>
      <c r="AD19" s="18"/>
      <c r="AE19" s="18"/>
      <c r="AF19" s="18"/>
      <c r="AG19" s="18"/>
      <c r="AH19" s="19" t="s">
        <v>11</v>
      </c>
      <c r="AI19" s="18"/>
      <c r="AJ19" s="18"/>
      <c r="AK19" s="20"/>
      <c r="AL19" s="18" t="s">
        <v>12</v>
      </c>
      <c r="AM19" s="18"/>
      <c r="AN19" s="18"/>
      <c r="AO19" s="18"/>
      <c r="AP19" s="19" t="s">
        <v>13</v>
      </c>
      <c r="AQ19" s="18"/>
      <c r="AR19" s="18"/>
      <c r="AS19" s="18"/>
      <c r="AT19" s="20"/>
      <c r="AU19" s="18" t="s">
        <v>14</v>
      </c>
      <c r="AV19" s="18"/>
      <c r="AW19" s="18"/>
      <c r="AX19" s="18"/>
      <c r="AY19" s="19" t="s">
        <v>15</v>
      </c>
      <c r="AZ19" s="18"/>
      <c r="BA19" s="18"/>
      <c r="BB19" s="20"/>
      <c r="BC19" s="104" t="s">
        <v>139</v>
      </c>
      <c r="BD19" s="100" t="s">
        <v>140</v>
      </c>
      <c r="BE19" s="100" t="s">
        <v>128</v>
      </c>
      <c r="BF19" s="100" t="s">
        <v>267</v>
      </c>
      <c r="BG19" s="100" t="s">
        <v>178</v>
      </c>
      <c r="BH19" s="100" t="s">
        <v>50</v>
      </c>
      <c r="BI19" s="100" t="s">
        <v>51</v>
      </c>
      <c r="BJ19" s="94" t="s">
        <v>52</v>
      </c>
    </row>
    <row r="20" spans="1:63" ht="33.75" customHeight="1" thickBot="1" x14ac:dyDescent="0.25">
      <c r="A20" s="99"/>
      <c r="B20" s="21" t="s">
        <v>16</v>
      </c>
      <c r="C20" s="22" t="s">
        <v>189</v>
      </c>
      <c r="D20" s="23" t="s">
        <v>17</v>
      </c>
      <c r="E20" s="23" t="s">
        <v>18</v>
      </c>
      <c r="F20" s="23" t="s">
        <v>19</v>
      </c>
      <c r="G20" s="23" t="s">
        <v>20</v>
      </c>
      <c r="H20" s="22" t="s">
        <v>21</v>
      </c>
      <c r="I20" s="23" t="s">
        <v>22</v>
      </c>
      <c r="J20" s="23" t="s">
        <v>23</v>
      </c>
      <c r="K20" s="24" t="s">
        <v>24</v>
      </c>
      <c r="L20" s="23" t="s">
        <v>25</v>
      </c>
      <c r="M20" s="23" t="s">
        <v>26</v>
      </c>
      <c r="N20" s="23" t="s">
        <v>27</v>
      </c>
      <c r="O20" s="23" t="s">
        <v>28</v>
      </c>
      <c r="P20" s="22" t="s">
        <v>29</v>
      </c>
      <c r="Q20" s="23" t="s">
        <v>30</v>
      </c>
      <c r="R20" s="23" t="s">
        <v>18</v>
      </c>
      <c r="S20" s="23" t="s">
        <v>31</v>
      </c>
      <c r="T20" s="24" t="s">
        <v>134</v>
      </c>
      <c r="U20" s="23" t="s">
        <v>32</v>
      </c>
      <c r="V20" s="23" t="s">
        <v>33</v>
      </c>
      <c r="W20" s="23" t="s">
        <v>34</v>
      </c>
      <c r="X20" s="23" t="s">
        <v>187</v>
      </c>
      <c r="Y20" s="22" t="s">
        <v>35</v>
      </c>
      <c r="Z20" s="23" t="s">
        <v>36</v>
      </c>
      <c r="AA20" s="23" t="s">
        <v>37</v>
      </c>
      <c r="AB20" s="24" t="s">
        <v>38</v>
      </c>
      <c r="AC20" s="23" t="s">
        <v>35</v>
      </c>
      <c r="AD20" s="23" t="s">
        <v>36</v>
      </c>
      <c r="AE20" s="23" t="s">
        <v>37</v>
      </c>
      <c r="AF20" s="23" t="s">
        <v>39</v>
      </c>
      <c r="AG20" s="23" t="s">
        <v>40</v>
      </c>
      <c r="AH20" s="22" t="s">
        <v>41</v>
      </c>
      <c r="AI20" s="23" t="s">
        <v>22</v>
      </c>
      <c r="AJ20" s="23" t="s">
        <v>42</v>
      </c>
      <c r="AK20" s="24" t="s">
        <v>43</v>
      </c>
      <c r="AL20" s="23" t="s">
        <v>44</v>
      </c>
      <c r="AM20" s="23" t="s">
        <v>45</v>
      </c>
      <c r="AN20" s="23" t="s">
        <v>46</v>
      </c>
      <c r="AO20" s="23" t="s">
        <v>47</v>
      </c>
      <c r="AP20" s="22" t="s">
        <v>189</v>
      </c>
      <c r="AQ20" s="23" t="s">
        <v>17</v>
      </c>
      <c r="AR20" s="23" t="s">
        <v>18</v>
      </c>
      <c r="AS20" s="23" t="s">
        <v>31</v>
      </c>
      <c r="AT20" s="24" t="s">
        <v>20</v>
      </c>
      <c r="AU20" s="23" t="s">
        <v>21</v>
      </c>
      <c r="AV20" s="23" t="s">
        <v>22</v>
      </c>
      <c r="AW20" s="23" t="s">
        <v>23</v>
      </c>
      <c r="AX20" s="23" t="s">
        <v>48</v>
      </c>
      <c r="AY20" s="22" t="s">
        <v>35</v>
      </c>
      <c r="AZ20" s="23" t="s">
        <v>36</v>
      </c>
      <c r="BA20" s="23" t="s">
        <v>37</v>
      </c>
      <c r="BB20" s="24" t="s">
        <v>49</v>
      </c>
      <c r="BC20" s="105"/>
      <c r="BD20" s="102"/>
      <c r="BE20" s="102"/>
      <c r="BF20" s="101"/>
      <c r="BG20" s="102"/>
      <c r="BH20" s="102"/>
      <c r="BI20" s="102"/>
      <c r="BJ20" s="95"/>
    </row>
    <row r="21" spans="1:63" x14ac:dyDescent="0.2">
      <c r="B21" s="25" t="s">
        <v>53</v>
      </c>
      <c r="C21" s="26" t="s">
        <v>188</v>
      </c>
      <c r="D21" s="26" t="s">
        <v>188</v>
      </c>
      <c r="E21" s="26" t="s">
        <v>188</v>
      </c>
      <c r="F21" s="26" t="s">
        <v>188</v>
      </c>
      <c r="G21" s="26" t="s">
        <v>188</v>
      </c>
      <c r="H21" s="27" t="s">
        <v>53</v>
      </c>
      <c r="I21" s="28" t="s">
        <v>251</v>
      </c>
      <c r="J21" s="28" t="s">
        <v>188</v>
      </c>
      <c r="K21" s="29" t="s">
        <v>262</v>
      </c>
      <c r="L21" s="28" t="s">
        <v>263</v>
      </c>
      <c r="M21" s="28" t="s">
        <v>54</v>
      </c>
      <c r="N21" s="28" t="s">
        <v>263</v>
      </c>
      <c r="O21" s="28" t="s">
        <v>264</v>
      </c>
      <c r="P21" s="27" t="s">
        <v>265</v>
      </c>
      <c r="Q21" s="26" t="s">
        <v>188</v>
      </c>
      <c r="R21" s="26" t="s">
        <v>188</v>
      </c>
      <c r="S21" s="26" t="s">
        <v>188</v>
      </c>
      <c r="T21" s="26" t="s">
        <v>188</v>
      </c>
      <c r="U21" s="26" t="s">
        <v>55</v>
      </c>
      <c r="V21" s="26" t="s">
        <v>55</v>
      </c>
      <c r="W21" s="26" t="s">
        <v>55</v>
      </c>
      <c r="X21" s="26" t="s">
        <v>56</v>
      </c>
      <c r="Y21" s="31" t="s">
        <v>56</v>
      </c>
      <c r="Z21" s="26" t="s">
        <v>188</v>
      </c>
      <c r="AA21" s="26" t="s">
        <v>188</v>
      </c>
      <c r="AB21" s="26" t="s">
        <v>188</v>
      </c>
      <c r="AC21" s="32" t="s">
        <v>53</v>
      </c>
      <c r="AD21" s="33" t="s">
        <v>251</v>
      </c>
      <c r="AE21" s="26" t="s">
        <v>188</v>
      </c>
      <c r="AF21" s="33" t="s">
        <v>262</v>
      </c>
      <c r="AG21" s="34" t="s">
        <v>263</v>
      </c>
      <c r="AH21" s="32" t="s">
        <v>54</v>
      </c>
      <c r="AI21" s="33" t="s">
        <v>263</v>
      </c>
      <c r="AJ21" s="33" t="s">
        <v>264</v>
      </c>
      <c r="AK21" s="34" t="s">
        <v>265</v>
      </c>
      <c r="AL21" s="26" t="s">
        <v>188</v>
      </c>
      <c r="AM21" s="26" t="s">
        <v>188</v>
      </c>
      <c r="AN21" s="26" t="s">
        <v>188</v>
      </c>
      <c r="AO21" s="26" t="s">
        <v>188</v>
      </c>
      <c r="AP21" s="26" t="s">
        <v>188</v>
      </c>
      <c r="AQ21" s="26" t="s">
        <v>55</v>
      </c>
      <c r="AR21" s="26" t="s">
        <v>55</v>
      </c>
      <c r="AS21" s="26" t="s">
        <v>55</v>
      </c>
      <c r="AT21" s="30" t="s">
        <v>59</v>
      </c>
      <c r="AU21" s="26" t="s">
        <v>59</v>
      </c>
      <c r="AV21" s="26" t="s">
        <v>59</v>
      </c>
      <c r="AW21" s="26" t="s">
        <v>59</v>
      </c>
      <c r="AX21" s="26" t="s">
        <v>56</v>
      </c>
      <c r="AY21" s="31" t="s">
        <v>56</v>
      </c>
      <c r="AZ21" s="26" t="s">
        <v>56</v>
      </c>
      <c r="BA21" s="26" t="s">
        <v>56</v>
      </c>
      <c r="BB21" s="30" t="s">
        <v>56</v>
      </c>
      <c r="BC21" s="35">
        <v>35</v>
      </c>
      <c r="BD21" s="36">
        <v>6</v>
      </c>
      <c r="BE21" s="36"/>
      <c r="BF21" s="36">
        <v>4</v>
      </c>
      <c r="BG21" s="36">
        <v>0</v>
      </c>
      <c r="BH21" s="36">
        <v>7</v>
      </c>
      <c r="BI21" s="39">
        <v>52</v>
      </c>
      <c r="BJ21" s="72">
        <v>1</v>
      </c>
      <c r="BK21" s="37"/>
    </row>
    <row r="22" spans="1:63" ht="13.5" thickBot="1" x14ac:dyDescent="0.25">
      <c r="B22" s="25" t="s">
        <v>58</v>
      </c>
      <c r="C22" s="26" t="s">
        <v>188</v>
      </c>
      <c r="D22" s="26" t="s">
        <v>188</v>
      </c>
      <c r="E22" s="26" t="s">
        <v>188</v>
      </c>
      <c r="F22" s="26" t="s">
        <v>188</v>
      </c>
      <c r="G22" s="26" t="s">
        <v>188</v>
      </c>
      <c r="H22" s="27" t="s">
        <v>53</v>
      </c>
      <c r="I22" s="28" t="s">
        <v>251</v>
      </c>
      <c r="J22" s="28" t="s">
        <v>188</v>
      </c>
      <c r="K22" s="29" t="s">
        <v>262</v>
      </c>
      <c r="L22" s="28" t="s">
        <v>263</v>
      </c>
      <c r="M22" s="28" t="s">
        <v>54</v>
      </c>
      <c r="N22" s="28" t="s">
        <v>263</v>
      </c>
      <c r="O22" s="28" t="s">
        <v>264</v>
      </c>
      <c r="P22" s="27" t="s">
        <v>265</v>
      </c>
      <c r="Q22" s="26" t="s">
        <v>188</v>
      </c>
      <c r="R22" s="26" t="s">
        <v>188</v>
      </c>
      <c r="S22" s="26" t="s">
        <v>188</v>
      </c>
      <c r="T22" s="26" t="s">
        <v>188</v>
      </c>
      <c r="U22" s="26" t="s">
        <v>56</v>
      </c>
      <c r="V22" s="26" t="s">
        <v>55</v>
      </c>
      <c r="W22" s="26" t="s">
        <v>59</v>
      </c>
      <c r="X22" s="26" t="s">
        <v>59</v>
      </c>
      <c r="Y22" s="31" t="s">
        <v>56</v>
      </c>
      <c r="Z22" s="26" t="s">
        <v>188</v>
      </c>
      <c r="AA22" s="26" t="s">
        <v>188</v>
      </c>
      <c r="AB22" s="26" t="s">
        <v>188</v>
      </c>
      <c r="AC22" s="27" t="s">
        <v>53</v>
      </c>
      <c r="AD22" s="28" t="s">
        <v>223</v>
      </c>
      <c r="AE22" s="26" t="s">
        <v>188</v>
      </c>
      <c r="AF22" s="28" t="s">
        <v>262</v>
      </c>
      <c r="AG22" s="29" t="s">
        <v>263</v>
      </c>
      <c r="AH22" s="27" t="s">
        <v>54</v>
      </c>
      <c r="AI22" s="28" t="s">
        <v>263</v>
      </c>
      <c r="AJ22" s="28" t="s">
        <v>264</v>
      </c>
      <c r="AK22" s="29" t="s">
        <v>265</v>
      </c>
      <c r="AL22" s="26" t="s">
        <v>270</v>
      </c>
      <c r="AM22" s="26" t="s">
        <v>270</v>
      </c>
      <c r="AN22" s="26" t="s">
        <v>60</v>
      </c>
      <c r="AO22" s="26" t="s">
        <v>54</v>
      </c>
      <c r="AP22" s="26" t="s">
        <v>54</v>
      </c>
      <c r="AQ22" s="26" t="s">
        <v>54</v>
      </c>
      <c r="AR22" s="26" t="s">
        <v>54</v>
      </c>
      <c r="AS22" s="26" t="s">
        <v>54</v>
      </c>
      <c r="AT22" s="26" t="s">
        <v>54</v>
      </c>
      <c r="AU22" s="26" t="s">
        <v>271</v>
      </c>
      <c r="AV22" s="26" t="s">
        <v>271</v>
      </c>
      <c r="AW22" s="26" t="s">
        <v>271</v>
      </c>
      <c r="AX22" s="26" t="s">
        <v>271</v>
      </c>
      <c r="AY22" s="26" t="s">
        <v>271</v>
      </c>
      <c r="AZ22" s="26" t="s">
        <v>271</v>
      </c>
      <c r="BA22" s="26" t="s">
        <v>271</v>
      </c>
      <c r="BB22" s="92" t="s">
        <v>271</v>
      </c>
      <c r="BC22" s="38">
        <v>32</v>
      </c>
      <c r="BD22" s="39">
        <v>1</v>
      </c>
      <c r="BE22" s="39"/>
      <c r="BF22" s="39">
        <v>2</v>
      </c>
      <c r="BG22" s="39">
        <v>7</v>
      </c>
      <c r="BH22" s="39">
        <v>10</v>
      </c>
      <c r="BI22" s="39">
        <v>52</v>
      </c>
      <c r="BJ22" s="73">
        <v>2</v>
      </c>
    </row>
    <row r="23" spans="1:63" ht="13.5" thickBot="1" x14ac:dyDescent="0.25">
      <c r="B23" s="25"/>
      <c r="C23" s="40"/>
      <c r="D23" s="40"/>
      <c r="E23" s="40"/>
      <c r="F23" s="40"/>
      <c r="G23" s="40"/>
      <c r="H23" s="41"/>
      <c r="I23" s="40"/>
      <c r="J23" s="40"/>
      <c r="K23" s="42"/>
      <c r="L23" s="40"/>
      <c r="M23" s="40"/>
      <c r="N23" s="40"/>
      <c r="O23" s="40"/>
      <c r="P23" s="41"/>
      <c r="Q23" s="40"/>
      <c r="R23" s="40"/>
      <c r="S23" s="40"/>
      <c r="T23" s="42"/>
      <c r="U23" s="40"/>
      <c r="V23" s="40"/>
      <c r="W23" s="40"/>
      <c r="X23" s="40"/>
      <c r="Y23" s="41"/>
      <c r="Z23" s="40"/>
      <c r="AA23" s="40"/>
      <c r="AB23" s="42"/>
      <c r="AC23" s="43"/>
      <c r="AD23" s="44"/>
      <c r="AE23" s="44"/>
      <c r="AF23" s="44"/>
      <c r="AG23" s="45"/>
      <c r="AH23" s="43"/>
      <c r="AI23" s="44"/>
      <c r="AJ23" s="44"/>
      <c r="AK23" s="45"/>
      <c r="AL23" s="40"/>
      <c r="AM23" s="40"/>
      <c r="AN23" s="40"/>
      <c r="AO23" s="40"/>
      <c r="AP23" s="41"/>
      <c r="AQ23" s="40"/>
      <c r="AR23" s="40"/>
      <c r="AS23" s="40"/>
      <c r="AT23" s="42"/>
      <c r="AU23" s="40"/>
      <c r="AV23" s="40"/>
      <c r="AW23" s="40"/>
      <c r="AY23" s="46" t="s">
        <v>133</v>
      </c>
      <c r="AZ23" s="47"/>
      <c r="BA23" s="47"/>
      <c r="BB23" s="65"/>
      <c r="BC23" s="48">
        <v>68</v>
      </c>
      <c r="BD23" s="49">
        <v>7</v>
      </c>
      <c r="BE23" s="49"/>
      <c r="BF23" s="49">
        <v>6</v>
      </c>
      <c r="BG23" s="49">
        <v>7</v>
      </c>
      <c r="BH23" s="49">
        <v>17</v>
      </c>
      <c r="BI23" s="49">
        <v>104</v>
      </c>
      <c r="BJ23" s="74"/>
    </row>
    <row r="24" spans="1:63" ht="13.5" thickBot="1" x14ac:dyDescent="0.25">
      <c r="B24" s="50"/>
      <c r="C24" s="51">
        <v>1</v>
      </c>
      <c r="D24" s="51">
        <v>2</v>
      </c>
      <c r="E24" s="51">
        <v>3</v>
      </c>
      <c r="F24" s="51">
        <v>4</v>
      </c>
      <c r="G24" s="51">
        <v>5</v>
      </c>
      <c r="H24" s="52">
        <v>6</v>
      </c>
      <c r="I24" s="51">
        <v>7</v>
      </c>
      <c r="J24" s="51">
        <v>8</v>
      </c>
      <c r="K24" s="53">
        <v>9</v>
      </c>
      <c r="L24" s="51">
        <v>10</v>
      </c>
      <c r="M24" s="51" t="s">
        <v>61</v>
      </c>
      <c r="N24" s="54" t="s">
        <v>62</v>
      </c>
      <c r="O24" s="54" t="s">
        <v>63</v>
      </c>
      <c r="P24" s="55" t="s">
        <v>64</v>
      </c>
      <c r="Q24" s="54" t="s">
        <v>65</v>
      </c>
      <c r="R24" s="54" t="s">
        <v>66</v>
      </c>
      <c r="S24" s="54" t="s">
        <v>67</v>
      </c>
      <c r="T24" s="56" t="s">
        <v>68</v>
      </c>
      <c r="U24" s="54" t="s">
        <v>69</v>
      </c>
      <c r="V24" s="54" t="s">
        <v>70</v>
      </c>
      <c r="W24" s="54" t="s">
        <v>71</v>
      </c>
      <c r="X24" s="54" t="s">
        <v>72</v>
      </c>
      <c r="Y24" s="55" t="s">
        <v>73</v>
      </c>
      <c r="Z24" s="54" t="s">
        <v>74</v>
      </c>
      <c r="AA24" s="54" t="s">
        <v>75</v>
      </c>
      <c r="AB24" s="56" t="s">
        <v>76</v>
      </c>
      <c r="AC24" s="54" t="s">
        <v>77</v>
      </c>
      <c r="AD24" s="54" t="s">
        <v>78</v>
      </c>
      <c r="AE24" s="54" t="s">
        <v>79</v>
      </c>
      <c r="AF24" s="54" t="s">
        <v>80</v>
      </c>
      <c r="AG24" s="54" t="s">
        <v>81</v>
      </c>
      <c r="AH24" s="55" t="s">
        <v>82</v>
      </c>
      <c r="AI24" s="54" t="s">
        <v>83</v>
      </c>
      <c r="AJ24" s="54" t="s">
        <v>84</v>
      </c>
      <c r="AK24" s="56" t="s">
        <v>85</v>
      </c>
      <c r="AL24" s="54" t="s">
        <v>86</v>
      </c>
      <c r="AM24" s="54" t="s">
        <v>87</v>
      </c>
      <c r="AN24" s="54" t="s">
        <v>88</v>
      </c>
      <c r="AO24" s="54" t="s">
        <v>89</v>
      </c>
      <c r="AP24" s="55" t="s">
        <v>90</v>
      </c>
      <c r="AQ24" s="54" t="s">
        <v>91</v>
      </c>
      <c r="AR24" s="54" t="s">
        <v>92</v>
      </c>
      <c r="AS24" s="54" t="s">
        <v>93</v>
      </c>
      <c r="AT24" s="56" t="s">
        <v>94</v>
      </c>
      <c r="AU24" s="54" t="s">
        <v>95</v>
      </c>
      <c r="AV24" s="54" t="s">
        <v>96</v>
      </c>
      <c r="AW24" s="54" t="s">
        <v>97</v>
      </c>
      <c r="AX24" s="54" t="s">
        <v>98</v>
      </c>
      <c r="AY24" s="54" t="s">
        <v>99</v>
      </c>
      <c r="AZ24" s="54">
        <v>50</v>
      </c>
      <c r="BA24" s="54" t="s">
        <v>100</v>
      </c>
      <c r="BB24" s="56" t="s">
        <v>101</v>
      </c>
      <c r="BC24" s="57" t="s">
        <v>102</v>
      </c>
      <c r="BD24" s="58"/>
      <c r="BE24" s="58"/>
      <c r="BF24" s="58"/>
      <c r="BG24" s="58"/>
      <c r="BH24" s="75"/>
      <c r="BI24" s="75"/>
      <c r="BJ24" s="76"/>
    </row>
    <row r="25" spans="1:63" ht="13.5" thickBot="1" x14ac:dyDescent="0.25"/>
    <row r="26" spans="1:63" ht="13.5" thickBot="1" x14ac:dyDescent="0.25">
      <c r="B26" s="77" t="s">
        <v>103</v>
      </c>
      <c r="C26" s="77"/>
      <c r="D26" s="77"/>
      <c r="E26" s="77"/>
      <c r="F26" s="77"/>
      <c r="G26" s="77"/>
      <c r="H26" s="77"/>
      <c r="I26" s="59" t="s">
        <v>188</v>
      </c>
      <c r="J26" s="60" t="s">
        <v>104</v>
      </c>
      <c r="K26" s="60"/>
      <c r="L26" s="60"/>
      <c r="M26" s="60"/>
      <c r="N26" s="61" t="s">
        <v>55</v>
      </c>
      <c r="O26" s="60" t="s">
        <v>105</v>
      </c>
      <c r="P26" s="60"/>
      <c r="Q26" s="60"/>
      <c r="R26" s="60"/>
      <c r="S26" s="61" t="s">
        <v>57</v>
      </c>
      <c r="T26" s="60" t="s">
        <v>106</v>
      </c>
      <c r="U26" s="60"/>
      <c r="V26" s="60"/>
      <c r="W26" s="60"/>
      <c r="X26" s="61" t="s">
        <v>59</v>
      </c>
      <c r="Y26" s="60" t="s">
        <v>268</v>
      </c>
      <c r="Z26" s="60"/>
      <c r="AA26" s="60"/>
      <c r="AB26" s="60"/>
      <c r="AC26" s="61" t="s">
        <v>54</v>
      </c>
      <c r="AD26" s="60" t="s">
        <v>167</v>
      </c>
      <c r="AE26" s="60"/>
      <c r="AF26" s="60"/>
      <c r="AG26" s="60"/>
      <c r="AH26" s="61" t="s">
        <v>60</v>
      </c>
      <c r="AI26" s="60" t="s">
        <v>107</v>
      </c>
      <c r="AJ26" s="60"/>
      <c r="AK26" s="60"/>
      <c r="AL26" s="60"/>
      <c r="AM26" s="61" t="s">
        <v>56</v>
      </c>
      <c r="AN26" s="60" t="s">
        <v>108</v>
      </c>
      <c r="AO26" s="60"/>
      <c r="AP26" s="60"/>
      <c r="AQ26" s="60"/>
      <c r="AR26" s="87"/>
      <c r="AS26" s="60"/>
      <c r="AT26" s="60"/>
      <c r="AU26" s="60"/>
      <c r="AV26" s="60"/>
      <c r="AY26" s="60"/>
      <c r="AZ26" s="60"/>
      <c r="BA26" s="60"/>
      <c r="BB26" s="60"/>
    </row>
    <row r="27" spans="1:63" x14ac:dyDescent="0.2">
      <c r="I27" s="60"/>
      <c r="J27" s="60" t="s">
        <v>109</v>
      </c>
      <c r="K27" s="60"/>
      <c r="L27" s="60"/>
      <c r="M27" s="60"/>
      <c r="N27" s="60"/>
      <c r="O27" s="60" t="s">
        <v>110</v>
      </c>
      <c r="P27" s="60"/>
      <c r="Q27" s="60"/>
      <c r="R27" s="60"/>
      <c r="S27" s="60"/>
      <c r="T27" s="60" t="s">
        <v>111</v>
      </c>
      <c r="U27" s="60"/>
      <c r="V27" s="60"/>
      <c r="W27" s="60"/>
      <c r="X27" s="60"/>
      <c r="Y27" s="60" t="s">
        <v>111</v>
      </c>
      <c r="Z27" s="60"/>
      <c r="AA27" s="60"/>
      <c r="AB27" s="60"/>
      <c r="AC27" s="60"/>
      <c r="AD27" s="60" t="s">
        <v>166</v>
      </c>
      <c r="AE27" s="60"/>
      <c r="AF27" s="60"/>
      <c r="AG27" s="60"/>
      <c r="AH27" s="60"/>
      <c r="AI27" s="60" t="s">
        <v>112</v>
      </c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Y27" s="60"/>
      <c r="AZ27" s="60"/>
      <c r="BA27" s="60"/>
      <c r="BB27" s="60"/>
    </row>
    <row r="29" spans="1:63" ht="21" customHeight="1" x14ac:dyDescent="0.2"/>
  </sheetData>
  <mergeCells count="16">
    <mergeCell ref="J7:BI7"/>
    <mergeCell ref="BJ19:BJ20"/>
    <mergeCell ref="A1:BJ1"/>
    <mergeCell ref="A3:BJ3"/>
    <mergeCell ref="C15:F15"/>
    <mergeCell ref="A18:A20"/>
    <mergeCell ref="C10:M10"/>
    <mergeCell ref="Q5:BI5"/>
    <mergeCell ref="BF19:BF20"/>
    <mergeCell ref="BG19:BG20"/>
    <mergeCell ref="BH19:BH20"/>
    <mergeCell ref="BI19:BI20"/>
    <mergeCell ref="B14:X14"/>
    <mergeCell ref="BC19:BC20"/>
    <mergeCell ref="BD19:BD20"/>
    <mergeCell ref="BE19:BE20"/>
  </mergeCells>
  <phoneticPr fontId="14" type="noConversion"/>
  <pageMargins left="0.47244094488188981" right="0" top="1.1811023622047245" bottom="0.78740157480314965" header="0" footer="0"/>
  <pageSetup paperSize="9" scale="7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125"/>
  <sheetViews>
    <sheetView showGridLines="0" zoomScale="85" zoomScaleNormal="85" zoomScaleSheetLayoutView="70" zoomScalePageLayoutView="55" workbookViewId="0">
      <selection activeCell="F100" sqref="F100"/>
    </sheetView>
  </sheetViews>
  <sheetFormatPr defaultColWidth="2.7109375" defaultRowHeight="12.75" outlineLevelRow="1" x14ac:dyDescent="0.2"/>
  <cols>
    <col min="1" max="1" width="5.28515625" style="392" customWidth="1"/>
    <col min="2" max="2" width="80.140625" style="392" customWidth="1"/>
    <col min="3" max="3" width="5.28515625" style="392" customWidth="1"/>
    <col min="4" max="4" width="5.42578125" style="392" customWidth="1"/>
    <col min="5" max="5" width="5.5703125" style="392" customWidth="1"/>
    <col min="6" max="6" width="5.7109375" style="392" customWidth="1"/>
    <col min="7" max="7" width="6.85546875" style="392" customWidth="1"/>
    <col min="8" max="8" width="6.42578125" style="392" customWidth="1"/>
    <col min="9" max="9" width="6.28515625" style="392" customWidth="1"/>
    <col min="10" max="11" width="5.28515625" style="392" customWidth="1"/>
    <col min="12" max="12" width="5.5703125" style="392" customWidth="1"/>
    <col min="13" max="14" width="6.28515625" style="392" customWidth="1"/>
    <col min="15" max="25" width="5.7109375" style="392" customWidth="1"/>
    <col min="26" max="26" width="5.7109375" style="568" customWidth="1"/>
    <col min="27" max="16384" width="2.7109375" style="144"/>
  </cols>
  <sheetData>
    <row r="1" spans="1:26" s="130" customFormat="1" x14ac:dyDescent="0.2">
      <c r="A1" s="128" t="s">
        <v>301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s="130" customFormat="1" x14ac:dyDescent="0.2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</row>
    <row r="3" spans="1:26" s="130" customFormat="1" ht="13.5" customHeight="1" thickBot="1" x14ac:dyDescent="0.25">
      <c r="A3" s="133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</row>
    <row r="4" spans="1:26" ht="16.5" customHeight="1" thickBot="1" x14ac:dyDescent="0.25">
      <c r="A4" s="135" t="s">
        <v>113</v>
      </c>
      <c r="B4" s="136" t="s">
        <v>114</v>
      </c>
      <c r="C4" s="137" t="s">
        <v>115</v>
      </c>
      <c r="D4" s="138"/>
      <c r="E4" s="138"/>
      <c r="F4" s="138"/>
      <c r="G4" s="139" t="s">
        <v>143</v>
      </c>
      <c r="H4" s="140" t="s">
        <v>116</v>
      </c>
      <c r="I4" s="138"/>
      <c r="J4" s="138"/>
      <c r="K4" s="138"/>
      <c r="L4" s="138"/>
      <c r="M4" s="138"/>
      <c r="N4" s="141"/>
      <c r="O4" s="142" t="s">
        <v>117</v>
      </c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</row>
    <row r="5" spans="1:26" ht="20.25" customHeight="1" thickBot="1" x14ac:dyDescent="0.25">
      <c r="A5" s="145"/>
      <c r="B5" s="146"/>
      <c r="C5" s="147"/>
      <c r="D5" s="148"/>
      <c r="E5" s="148"/>
      <c r="F5" s="148"/>
      <c r="G5" s="149"/>
      <c r="H5" s="150"/>
      <c r="I5" s="150"/>
      <c r="J5" s="150"/>
      <c r="K5" s="150"/>
      <c r="L5" s="150"/>
      <c r="M5" s="150"/>
      <c r="N5" s="151"/>
      <c r="O5" s="152" t="s">
        <v>118</v>
      </c>
      <c r="P5" s="153"/>
      <c r="Q5" s="153"/>
      <c r="R5" s="153"/>
      <c r="S5" s="153"/>
      <c r="T5" s="154"/>
      <c r="U5" s="152" t="s">
        <v>119</v>
      </c>
      <c r="V5" s="153"/>
      <c r="W5" s="153"/>
      <c r="X5" s="153"/>
      <c r="Y5" s="153"/>
      <c r="Z5" s="154"/>
    </row>
    <row r="6" spans="1:26" ht="16.5" customHeight="1" thickBot="1" x14ac:dyDescent="0.25">
      <c r="A6" s="145"/>
      <c r="B6" s="146"/>
      <c r="C6" s="155" t="s">
        <v>152</v>
      </c>
      <c r="D6" s="156" t="s">
        <v>153</v>
      </c>
      <c r="E6" s="156" t="s">
        <v>154</v>
      </c>
      <c r="F6" s="157" t="s">
        <v>155</v>
      </c>
      <c r="G6" s="149"/>
      <c r="H6" s="158" t="s">
        <v>147</v>
      </c>
      <c r="I6" s="156" t="s">
        <v>120</v>
      </c>
      <c r="J6" s="156" t="s">
        <v>148</v>
      </c>
      <c r="K6" s="156" t="s">
        <v>149</v>
      </c>
      <c r="L6" s="156" t="s">
        <v>182</v>
      </c>
      <c r="M6" s="156" t="s">
        <v>150</v>
      </c>
      <c r="N6" s="159" t="s">
        <v>151</v>
      </c>
      <c r="O6" s="160" t="s">
        <v>121</v>
      </c>
      <c r="P6" s="161"/>
      <c r="Q6" s="162"/>
      <c r="R6" s="160" t="s">
        <v>122</v>
      </c>
      <c r="S6" s="161"/>
      <c r="T6" s="162"/>
      <c r="U6" s="160" t="s">
        <v>123</v>
      </c>
      <c r="V6" s="161"/>
      <c r="W6" s="162"/>
      <c r="X6" s="160" t="s">
        <v>124</v>
      </c>
      <c r="Y6" s="161"/>
      <c r="Z6" s="162"/>
    </row>
    <row r="7" spans="1:26" ht="34.5" customHeight="1" thickBot="1" x14ac:dyDescent="0.25">
      <c r="A7" s="145"/>
      <c r="B7" s="146"/>
      <c r="C7" s="163"/>
      <c r="D7" s="164"/>
      <c r="E7" s="164"/>
      <c r="F7" s="165"/>
      <c r="G7" s="149"/>
      <c r="H7" s="166"/>
      <c r="I7" s="164"/>
      <c r="J7" s="164"/>
      <c r="K7" s="164"/>
      <c r="L7" s="164"/>
      <c r="M7" s="164"/>
      <c r="N7" s="167"/>
      <c r="O7" s="160" t="s">
        <v>229</v>
      </c>
      <c r="P7" s="161"/>
      <c r="Q7" s="162"/>
      <c r="R7" s="160" t="s">
        <v>230</v>
      </c>
      <c r="S7" s="161"/>
      <c r="T7" s="162"/>
      <c r="U7" s="168" t="s">
        <v>229</v>
      </c>
      <c r="V7" s="169"/>
      <c r="W7" s="170"/>
      <c r="X7" s="160" t="s">
        <v>231</v>
      </c>
      <c r="Y7" s="161"/>
      <c r="Z7" s="162"/>
    </row>
    <row r="8" spans="1:26" ht="82.5" customHeight="1" thickBot="1" x14ac:dyDescent="0.25">
      <c r="A8" s="171"/>
      <c r="B8" s="172"/>
      <c r="C8" s="173"/>
      <c r="D8" s="174"/>
      <c r="E8" s="174"/>
      <c r="F8" s="175"/>
      <c r="G8" s="176"/>
      <c r="H8" s="177"/>
      <c r="I8" s="174"/>
      <c r="J8" s="174"/>
      <c r="K8" s="174"/>
      <c r="L8" s="174"/>
      <c r="M8" s="174"/>
      <c r="N8" s="178"/>
      <c r="O8" s="179" t="s">
        <v>125</v>
      </c>
      <c r="P8" s="180" t="s">
        <v>145</v>
      </c>
      <c r="Q8" s="180" t="s">
        <v>146</v>
      </c>
      <c r="R8" s="179" t="s">
        <v>125</v>
      </c>
      <c r="S8" s="180" t="s">
        <v>145</v>
      </c>
      <c r="T8" s="180" t="s">
        <v>146</v>
      </c>
      <c r="U8" s="179" t="s">
        <v>125</v>
      </c>
      <c r="V8" s="180" t="s">
        <v>145</v>
      </c>
      <c r="W8" s="180" t="s">
        <v>146</v>
      </c>
      <c r="X8" s="179" t="s">
        <v>125</v>
      </c>
      <c r="Y8" s="180" t="s">
        <v>145</v>
      </c>
      <c r="Z8" s="180" t="s">
        <v>146</v>
      </c>
    </row>
    <row r="9" spans="1:26" ht="15.75" thickBot="1" x14ac:dyDescent="0.25">
      <c r="A9" s="181">
        <v>1</v>
      </c>
      <c r="B9" s="182">
        <v>2</v>
      </c>
      <c r="C9" s="183">
        <v>3</v>
      </c>
      <c r="D9" s="184">
        <v>4</v>
      </c>
      <c r="E9" s="184">
        <v>5</v>
      </c>
      <c r="F9" s="185">
        <v>6</v>
      </c>
      <c r="G9" s="186">
        <v>7</v>
      </c>
      <c r="H9" s="183">
        <v>8</v>
      </c>
      <c r="I9" s="183">
        <v>9</v>
      </c>
      <c r="J9" s="183">
        <v>10</v>
      </c>
      <c r="K9" s="183">
        <v>11</v>
      </c>
      <c r="L9" s="183">
        <v>12</v>
      </c>
      <c r="M9" s="183">
        <v>13</v>
      </c>
      <c r="N9" s="187">
        <v>14</v>
      </c>
      <c r="O9" s="188">
        <v>15</v>
      </c>
      <c r="P9" s="189"/>
      <c r="Q9" s="190"/>
      <c r="R9" s="188">
        <v>16</v>
      </c>
      <c r="S9" s="189"/>
      <c r="T9" s="190"/>
      <c r="U9" s="188">
        <v>17</v>
      </c>
      <c r="V9" s="189"/>
      <c r="W9" s="190"/>
      <c r="X9" s="188">
        <v>18</v>
      </c>
      <c r="Y9" s="189"/>
      <c r="Z9" s="190"/>
    </row>
    <row r="10" spans="1:26" ht="23.25" customHeight="1" thickBot="1" x14ac:dyDescent="0.25">
      <c r="A10" s="191" t="s">
        <v>172</v>
      </c>
      <c r="B10" s="192" t="s">
        <v>179</v>
      </c>
      <c r="C10" s="193"/>
      <c r="D10" s="194"/>
      <c r="E10" s="194"/>
      <c r="F10" s="195"/>
      <c r="G10" s="196"/>
      <c r="H10" s="197"/>
      <c r="I10" s="198"/>
      <c r="J10" s="198"/>
      <c r="K10" s="198"/>
      <c r="L10" s="198"/>
      <c r="M10" s="199"/>
      <c r="N10" s="200"/>
      <c r="O10" s="193"/>
      <c r="P10" s="201"/>
      <c r="Q10" s="201"/>
      <c r="R10" s="193"/>
      <c r="S10" s="201"/>
      <c r="T10" s="201"/>
      <c r="U10" s="193"/>
      <c r="V10" s="201"/>
      <c r="W10" s="201"/>
      <c r="X10" s="193"/>
      <c r="Y10" s="201"/>
      <c r="Z10" s="201"/>
    </row>
    <row r="11" spans="1:26" ht="15" thickBot="1" x14ac:dyDescent="0.25">
      <c r="A11" s="202"/>
      <c r="B11" s="203" t="s">
        <v>171</v>
      </c>
      <c r="C11" s="201"/>
      <c r="D11" s="194"/>
      <c r="E11" s="194"/>
      <c r="F11" s="195"/>
      <c r="G11" s="204">
        <f>G12+G16</f>
        <v>16</v>
      </c>
      <c r="H11" s="205">
        <f t="shared" ref="H11:M11" si="0">H12+H16</f>
        <v>170</v>
      </c>
      <c r="I11" s="206">
        <f t="shared" si="0"/>
        <v>61</v>
      </c>
      <c r="J11" s="207"/>
      <c r="K11" s="208">
        <f t="shared" si="0"/>
        <v>73</v>
      </c>
      <c r="L11" s="206">
        <f t="shared" si="0"/>
        <v>29</v>
      </c>
      <c r="M11" s="208">
        <f t="shared" si="0"/>
        <v>377</v>
      </c>
      <c r="N11" s="209">
        <f>N12+N16</f>
        <v>576</v>
      </c>
      <c r="O11" s="193"/>
      <c r="P11" s="210">
        <f>P12+P16</f>
        <v>9</v>
      </c>
      <c r="Q11" s="211"/>
      <c r="R11" s="212"/>
      <c r="S11" s="210">
        <f>S12+S16</f>
        <v>3</v>
      </c>
      <c r="T11" s="211"/>
      <c r="U11" s="212"/>
      <c r="V11" s="210">
        <f>V12+V16</f>
        <v>1</v>
      </c>
      <c r="W11" s="211"/>
      <c r="X11" s="212"/>
      <c r="Y11" s="213"/>
      <c r="Z11" s="213"/>
    </row>
    <row r="12" spans="1:26" ht="15" thickBot="1" x14ac:dyDescent="0.25">
      <c r="A12" s="214"/>
      <c r="B12" s="215" t="s">
        <v>141</v>
      </c>
      <c r="C12" s="216" t="s">
        <v>135</v>
      </c>
      <c r="D12" s="217" t="s">
        <v>135</v>
      </c>
      <c r="E12" s="217" t="s">
        <v>135</v>
      </c>
      <c r="F12" s="218" t="s">
        <v>135</v>
      </c>
      <c r="G12" s="219">
        <f>G13+G14+G15</f>
        <v>8</v>
      </c>
      <c r="H12" s="220">
        <f>SUM(H13:H15)</f>
        <v>98</v>
      </c>
      <c r="I12" s="221">
        <f>SUM(I13:I15)</f>
        <v>43</v>
      </c>
      <c r="J12" s="222"/>
      <c r="K12" s="221">
        <f>SUM(K13:K15)</f>
        <v>55</v>
      </c>
      <c r="L12" s="221">
        <f>SUM(L13:L15)</f>
        <v>17</v>
      </c>
      <c r="M12" s="223">
        <f>SUM(M13:M15)</f>
        <v>173</v>
      </c>
      <c r="N12" s="224">
        <f>SUM(N13:N15)</f>
        <v>288</v>
      </c>
      <c r="O12" s="225" t="s">
        <v>135</v>
      </c>
      <c r="P12" s="221">
        <v>7</v>
      </c>
      <c r="Q12" s="226" t="s">
        <v>135</v>
      </c>
      <c r="R12" s="227" t="s">
        <v>135</v>
      </c>
      <c r="S12" s="228"/>
      <c r="T12" s="229" t="s">
        <v>135</v>
      </c>
      <c r="U12" s="227" t="s">
        <v>135</v>
      </c>
      <c r="V12" s="228"/>
      <c r="W12" s="229" t="s">
        <v>135</v>
      </c>
      <c r="X12" s="227" t="s">
        <v>135</v>
      </c>
      <c r="Y12" s="228"/>
      <c r="Z12" s="228" t="s">
        <v>135</v>
      </c>
    </row>
    <row r="13" spans="1:26" outlineLevel="1" x14ac:dyDescent="0.2">
      <c r="A13" s="230" t="s">
        <v>211</v>
      </c>
      <c r="B13" s="231" t="s">
        <v>193</v>
      </c>
      <c r="C13" s="232">
        <v>1</v>
      </c>
      <c r="D13" s="233" t="s">
        <v>135</v>
      </c>
      <c r="E13" s="234"/>
      <c r="F13" s="235"/>
      <c r="G13" s="236" t="s">
        <v>220</v>
      </c>
      <c r="H13" s="232">
        <f>SUM(I13:K13)</f>
        <v>36</v>
      </c>
      <c r="I13" s="233">
        <v>12</v>
      </c>
      <c r="J13" s="233"/>
      <c r="K13" s="233">
        <v>24</v>
      </c>
      <c r="L13" s="233">
        <f>ROUNDDOWN(IF(C13="",0.05*36*G13,0.05*36*G13+4),0)</f>
        <v>9</v>
      </c>
      <c r="M13" s="233">
        <f>N13-H13-L13</f>
        <v>63</v>
      </c>
      <c r="N13" s="237">
        <f>G13*36</f>
        <v>108</v>
      </c>
      <c r="O13" s="238" t="s">
        <v>53</v>
      </c>
      <c r="P13" s="233" t="s">
        <v>227</v>
      </c>
      <c r="Q13" s="239" t="s">
        <v>58</v>
      </c>
      <c r="R13" s="240"/>
      <c r="S13" s="234"/>
      <c r="T13" s="241"/>
      <c r="U13" s="240"/>
      <c r="V13" s="234"/>
      <c r="W13" s="241"/>
      <c r="X13" s="240"/>
      <c r="Y13" s="234"/>
      <c r="Z13" s="234"/>
    </row>
    <row r="14" spans="1:26" outlineLevel="1" x14ac:dyDescent="0.2">
      <c r="A14" s="239" t="s">
        <v>212</v>
      </c>
      <c r="B14" s="242" t="s">
        <v>194</v>
      </c>
      <c r="C14" s="243" t="s">
        <v>135</v>
      </c>
      <c r="D14" s="244" t="s">
        <v>53</v>
      </c>
      <c r="E14" s="234"/>
      <c r="F14" s="235"/>
      <c r="G14" s="245">
        <v>3</v>
      </c>
      <c r="H14" s="232">
        <f>SUM(I14:K14)</f>
        <v>34</v>
      </c>
      <c r="I14" s="233">
        <v>17</v>
      </c>
      <c r="J14" s="233"/>
      <c r="K14" s="244">
        <v>17</v>
      </c>
      <c r="L14" s="233">
        <f>ROUNDDOWN(IF(C14="",0.05*36*G14,0.05*36*G14+4),0)</f>
        <v>5</v>
      </c>
      <c r="M14" s="233">
        <f>N14-H14-L14</f>
        <v>69</v>
      </c>
      <c r="N14" s="237">
        <f>G14*36</f>
        <v>108</v>
      </c>
      <c r="O14" s="246" t="s">
        <v>53</v>
      </c>
      <c r="P14" s="244" t="s">
        <v>227</v>
      </c>
      <c r="Q14" s="247" t="s">
        <v>53</v>
      </c>
      <c r="R14" s="240"/>
      <c r="S14" s="234"/>
      <c r="T14" s="241"/>
      <c r="U14" s="240"/>
      <c r="V14" s="234"/>
      <c r="W14" s="241"/>
      <c r="X14" s="240"/>
      <c r="Y14" s="234"/>
      <c r="Z14" s="234"/>
    </row>
    <row r="15" spans="1:26" ht="13.5" outlineLevel="1" thickBot="1" x14ac:dyDescent="0.25">
      <c r="A15" s="247" t="s">
        <v>213</v>
      </c>
      <c r="B15" s="242" t="s">
        <v>195</v>
      </c>
      <c r="C15" s="243" t="s">
        <v>135</v>
      </c>
      <c r="D15" s="244">
        <v>1</v>
      </c>
      <c r="E15" s="248"/>
      <c r="F15" s="249"/>
      <c r="G15" s="245" t="s">
        <v>58</v>
      </c>
      <c r="H15" s="232">
        <f>SUM(I15:K15)</f>
        <v>28</v>
      </c>
      <c r="I15" s="244">
        <v>14</v>
      </c>
      <c r="J15" s="244"/>
      <c r="K15" s="244">
        <v>14</v>
      </c>
      <c r="L15" s="233">
        <f>ROUNDDOWN(IF(C15="",0.05*36*G15,0.05*36*G15+4),0)</f>
        <v>3</v>
      </c>
      <c r="M15" s="233">
        <f>N15-H15-L15</f>
        <v>41</v>
      </c>
      <c r="N15" s="237">
        <f>G15*36</f>
        <v>72</v>
      </c>
      <c r="O15" s="246">
        <v>1</v>
      </c>
      <c r="P15" s="244">
        <v>0</v>
      </c>
      <c r="Q15" s="247">
        <v>1</v>
      </c>
      <c r="R15" s="250"/>
      <c r="S15" s="248"/>
      <c r="T15" s="251"/>
      <c r="U15" s="250"/>
      <c r="V15" s="248"/>
      <c r="W15" s="251"/>
      <c r="X15" s="250"/>
      <c r="Y15" s="248"/>
      <c r="Z15" s="248"/>
    </row>
    <row r="16" spans="1:26" ht="15" thickBot="1" x14ac:dyDescent="0.25">
      <c r="A16" s="252"/>
      <c r="B16" s="215" t="s">
        <v>142</v>
      </c>
      <c r="C16" s="227" t="s">
        <v>135</v>
      </c>
      <c r="D16" s="228" t="s">
        <v>135</v>
      </c>
      <c r="E16" s="228" t="s">
        <v>135</v>
      </c>
      <c r="F16" s="253" t="s">
        <v>135</v>
      </c>
      <c r="G16" s="254">
        <f>G17</f>
        <v>8</v>
      </c>
      <c r="H16" s="255">
        <f t="shared" ref="H16:N16" si="1">H17</f>
        <v>72</v>
      </c>
      <c r="I16" s="256">
        <f t="shared" si="1"/>
        <v>18</v>
      </c>
      <c r="J16" s="256"/>
      <c r="K16" s="257">
        <f t="shared" si="1"/>
        <v>18</v>
      </c>
      <c r="L16" s="257">
        <f t="shared" si="1"/>
        <v>12</v>
      </c>
      <c r="M16" s="258">
        <f t="shared" si="1"/>
        <v>204</v>
      </c>
      <c r="N16" s="259">
        <f t="shared" si="1"/>
        <v>288</v>
      </c>
      <c r="O16" s="260" t="s">
        <v>135</v>
      </c>
      <c r="P16" s="257">
        <f>P17</f>
        <v>2</v>
      </c>
      <c r="Q16" s="229" t="s">
        <v>135</v>
      </c>
      <c r="R16" s="227" t="s">
        <v>135</v>
      </c>
      <c r="S16" s="257">
        <f>S17</f>
        <v>3</v>
      </c>
      <c r="T16" s="229" t="s">
        <v>135</v>
      </c>
      <c r="U16" s="227" t="s">
        <v>135</v>
      </c>
      <c r="V16" s="257">
        <f>V17</f>
        <v>1</v>
      </c>
      <c r="W16" s="229" t="s">
        <v>135</v>
      </c>
      <c r="X16" s="227" t="s">
        <v>135</v>
      </c>
      <c r="Y16" s="228"/>
      <c r="Z16" s="228" t="s">
        <v>135</v>
      </c>
    </row>
    <row r="17" spans="1:26" ht="15" thickBot="1" x14ac:dyDescent="0.25">
      <c r="A17" s="261" t="s">
        <v>135</v>
      </c>
      <c r="B17" s="215" t="s">
        <v>144</v>
      </c>
      <c r="C17" s="227" t="s">
        <v>135</v>
      </c>
      <c r="D17" s="228" t="s">
        <v>135</v>
      </c>
      <c r="E17" s="228" t="s">
        <v>135</v>
      </c>
      <c r="F17" s="253" t="s">
        <v>135</v>
      </c>
      <c r="G17" s="219">
        <f>G19+G23+G27+G31</f>
        <v>8</v>
      </c>
      <c r="H17" s="220">
        <f>H19+H23+H27+H31</f>
        <v>72</v>
      </c>
      <c r="I17" s="221">
        <f>I19+I23+I27</f>
        <v>18</v>
      </c>
      <c r="J17" s="221"/>
      <c r="K17" s="221">
        <f>K23</f>
        <v>18</v>
      </c>
      <c r="L17" s="221">
        <f>L19+L23+L27+L31</f>
        <v>12</v>
      </c>
      <c r="M17" s="221">
        <f>M19+M23+M27+M31</f>
        <v>204</v>
      </c>
      <c r="N17" s="224">
        <f>N19+N23+N27+N31</f>
        <v>288</v>
      </c>
      <c r="O17" s="260" t="s">
        <v>135</v>
      </c>
      <c r="P17" s="257">
        <v>2</v>
      </c>
      <c r="Q17" s="259" t="s">
        <v>135</v>
      </c>
      <c r="R17" s="262" t="s">
        <v>135</v>
      </c>
      <c r="S17" s="257">
        <v>3</v>
      </c>
      <c r="T17" s="229" t="s">
        <v>135</v>
      </c>
      <c r="U17" s="227" t="s">
        <v>135</v>
      </c>
      <c r="V17" s="257">
        <v>1</v>
      </c>
      <c r="W17" s="229" t="s">
        <v>135</v>
      </c>
      <c r="X17" s="227" t="s">
        <v>135</v>
      </c>
      <c r="Y17" s="228" t="s">
        <v>135</v>
      </c>
      <c r="Z17" s="228" t="s">
        <v>135</v>
      </c>
    </row>
    <row r="18" spans="1:26" ht="15" thickBot="1" x14ac:dyDescent="0.25">
      <c r="A18" s="261" t="s">
        <v>211</v>
      </c>
      <c r="B18" s="263" t="s">
        <v>196</v>
      </c>
      <c r="C18" s="260"/>
      <c r="D18" s="228"/>
      <c r="E18" s="228"/>
      <c r="F18" s="229"/>
      <c r="G18" s="214"/>
      <c r="H18" s="264"/>
      <c r="I18" s="257"/>
      <c r="J18" s="257"/>
      <c r="K18" s="257"/>
      <c r="L18" s="257"/>
      <c r="M18" s="257"/>
      <c r="N18" s="259"/>
      <c r="O18" s="260"/>
      <c r="P18" s="221"/>
      <c r="Q18" s="265"/>
      <c r="R18" s="266"/>
      <c r="S18" s="221">
        <v>1</v>
      </c>
      <c r="T18" s="265"/>
      <c r="U18" s="266"/>
      <c r="V18" s="221"/>
      <c r="W18" s="229"/>
      <c r="X18" s="227"/>
      <c r="Y18" s="228"/>
      <c r="Z18" s="228"/>
    </row>
    <row r="19" spans="1:26" ht="14.25" outlineLevel="1" x14ac:dyDescent="0.2">
      <c r="A19" s="267" t="s">
        <v>214</v>
      </c>
      <c r="B19" s="268" t="s">
        <v>197</v>
      </c>
      <c r="C19" s="269"/>
      <c r="D19" s="233">
        <v>2</v>
      </c>
      <c r="E19" s="270"/>
      <c r="F19" s="271"/>
      <c r="G19" s="236" t="s">
        <v>58</v>
      </c>
      <c r="H19" s="272">
        <f>I19</f>
        <v>18</v>
      </c>
      <c r="I19" s="273">
        <v>18</v>
      </c>
      <c r="J19" s="273"/>
      <c r="K19" s="273"/>
      <c r="L19" s="233">
        <f>ROUNDDOWN(IF(C19="",0.05*36*G19,0.05*36*G19+4),0)</f>
        <v>3</v>
      </c>
      <c r="M19" s="273">
        <f>N19-H19-L19</f>
        <v>51</v>
      </c>
      <c r="N19" s="230">
        <f>G19*36</f>
        <v>72</v>
      </c>
      <c r="O19" s="274"/>
      <c r="P19" s="275"/>
      <c r="Q19" s="276"/>
      <c r="R19" s="272">
        <v>1</v>
      </c>
      <c r="S19" s="273">
        <v>0</v>
      </c>
      <c r="T19" s="230">
        <v>0</v>
      </c>
      <c r="U19" s="277"/>
      <c r="V19" s="278"/>
      <c r="W19" s="276"/>
      <c r="X19" s="274"/>
      <c r="Y19" s="275"/>
      <c r="Z19" s="275"/>
    </row>
    <row r="20" spans="1:26" ht="14.25" outlineLevel="1" x14ac:dyDescent="0.2">
      <c r="A20" s="279" t="s">
        <v>215</v>
      </c>
      <c r="B20" s="280" t="s">
        <v>198</v>
      </c>
      <c r="C20" s="281"/>
      <c r="D20" s="244">
        <v>2</v>
      </c>
      <c r="E20" s="282"/>
      <c r="F20" s="283"/>
      <c r="G20" s="245" t="s">
        <v>58</v>
      </c>
      <c r="H20" s="246">
        <f>I20</f>
        <v>18</v>
      </c>
      <c r="I20" s="244">
        <v>18</v>
      </c>
      <c r="J20" s="244"/>
      <c r="K20" s="244"/>
      <c r="L20" s="233">
        <f>ROUNDDOWN(IF(C20="",0.05*36*G20,0.05*36*G20+4),0)</f>
        <v>3</v>
      </c>
      <c r="M20" s="244">
        <f>N20-H20-L20</f>
        <v>51</v>
      </c>
      <c r="N20" s="247">
        <f>G20*36</f>
        <v>72</v>
      </c>
      <c r="O20" s="281"/>
      <c r="P20" s="282"/>
      <c r="Q20" s="283"/>
      <c r="R20" s="246">
        <v>1</v>
      </c>
      <c r="S20" s="244">
        <v>0</v>
      </c>
      <c r="T20" s="247">
        <v>0</v>
      </c>
      <c r="U20" s="284"/>
      <c r="V20" s="285"/>
      <c r="W20" s="283"/>
      <c r="X20" s="281"/>
      <c r="Y20" s="282"/>
      <c r="Z20" s="282"/>
    </row>
    <row r="21" spans="1:26" ht="15" outlineLevel="1" thickBot="1" x14ac:dyDescent="0.25">
      <c r="A21" s="286" t="s">
        <v>216</v>
      </c>
      <c r="B21" s="287" t="s">
        <v>199</v>
      </c>
      <c r="C21" s="288"/>
      <c r="D21" s="289">
        <v>2</v>
      </c>
      <c r="E21" s="290"/>
      <c r="F21" s="291"/>
      <c r="G21" s="292" t="s">
        <v>58</v>
      </c>
      <c r="H21" s="238">
        <f>I21</f>
        <v>18</v>
      </c>
      <c r="I21" s="293">
        <v>18</v>
      </c>
      <c r="J21" s="293"/>
      <c r="K21" s="293"/>
      <c r="L21" s="233">
        <f>ROUNDDOWN(IF(C21="",0.05*36*G21,0.05*36*G21+4),0)</f>
        <v>3</v>
      </c>
      <c r="M21" s="233">
        <f>N21-H21-L21</f>
        <v>51</v>
      </c>
      <c r="N21" s="239">
        <f>G21*36</f>
        <v>72</v>
      </c>
      <c r="O21" s="294"/>
      <c r="P21" s="295"/>
      <c r="Q21" s="296"/>
      <c r="R21" s="297">
        <v>1</v>
      </c>
      <c r="S21" s="293">
        <v>0</v>
      </c>
      <c r="T21" s="298">
        <v>0</v>
      </c>
      <c r="U21" s="299"/>
      <c r="V21" s="300"/>
      <c r="W21" s="296"/>
      <c r="X21" s="294"/>
      <c r="Y21" s="295"/>
      <c r="Z21" s="295"/>
    </row>
    <row r="22" spans="1:26" ht="13.5" thickBot="1" x14ac:dyDescent="0.25">
      <c r="A22" s="301" t="s">
        <v>58</v>
      </c>
      <c r="B22" s="302" t="s">
        <v>200</v>
      </c>
      <c r="C22" s="303"/>
      <c r="D22" s="304"/>
      <c r="E22" s="304"/>
      <c r="F22" s="305"/>
      <c r="G22" s="306"/>
      <c r="H22" s="307"/>
      <c r="I22" s="304"/>
      <c r="J22" s="304"/>
      <c r="K22" s="304"/>
      <c r="L22" s="304"/>
      <c r="M22" s="304"/>
      <c r="N22" s="305"/>
      <c r="O22" s="303"/>
      <c r="P22" s="308">
        <v>2</v>
      </c>
      <c r="Q22" s="305"/>
      <c r="R22" s="307"/>
      <c r="S22" s="304"/>
      <c r="T22" s="309"/>
      <c r="U22" s="303"/>
      <c r="V22" s="307"/>
      <c r="W22" s="305"/>
      <c r="X22" s="307"/>
      <c r="Y22" s="304"/>
      <c r="Z22" s="304"/>
    </row>
    <row r="23" spans="1:26" outlineLevel="1" x14ac:dyDescent="0.2">
      <c r="A23" s="310" t="s">
        <v>217</v>
      </c>
      <c r="B23" s="231" t="s">
        <v>201</v>
      </c>
      <c r="C23" s="272"/>
      <c r="D23" s="273" t="s">
        <v>243</v>
      </c>
      <c r="E23" s="273"/>
      <c r="F23" s="230"/>
      <c r="G23" s="311">
        <v>2</v>
      </c>
      <c r="H23" s="272">
        <f>SUM(I23:K23)</f>
        <v>18</v>
      </c>
      <c r="I23" s="273"/>
      <c r="J23" s="273"/>
      <c r="K23" s="273">
        <v>18</v>
      </c>
      <c r="L23" s="273">
        <f>ROUNDDOWN(IF(C23="",0.05*36*G23,0.05*36*G23+4),0)</f>
        <v>3</v>
      </c>
      <c r="M23" s="273">
        <f>N23-H23-L23</f>
        <v>51</v>
      </c>
      <c r="N23" s="230">
        <f>G23*36</f>
        <v>72</v>
      </c>
      <c r="O23" s="272">
        <v>0</v>
      </c>
      <c r="P23" s="273">
        <v>0</v>
      </c>
      <c r="Q23" s="230">
        <v>1</v>
      </c>
      <c r="R23" s="272"/>
      <c r="S23" s="273"/>
      <c r="T23" s="230"/>
      <c r="U23" s="272"/>
      <c r="V23" s="273"/>
      <c r="W23" s="230"/>
      <c r="X23" s="272"/>
      <c r="Y23" s="273"/>
      <c r="Z23" s="312"/>
    </row>
    <row r="24" spans="1:26" outlineLevel="1" x14ac:dyDescent="0.2">
      <c r="A24" s="313" t="s">
        <v>218</v>
      </c>
      <c r="B24" s="242" t="s">
        <v>202</v>
      </c>
      <c r="C24" s="246"/>
      <c r="D24" s="244" t="s">
        <v>243</v>
      </c>
      <c r="E24" s="244"/>
      <c r="F24" s="247"/>
      <c r="G24" s="245">
        <v>2</v>
      </c>
      <c r="H24" s="246">
        <f>SUM(I24:K24)</f>
        <v>18</v>
      </c>
      <c r="I24" s="244"/>
      <c r="J24" s="244"/>
      <c r="K24" s="244">
        <f>K23</f>
        <v>18</v>
      </c>
      <c r="L24" s="244">
        <f>ROUNDDOWN(IF(C24="",0.05*36*G24,0.05*36*G24+4),0)</f>
        <v>3</v>
      </c>
      <c r="M24" s="244">
        <f>N24-H24-L24</f>
        <v>51</v>
      </c>
      <c r="N24" s="247">
        <f>G24*36</f>
        <v>72</v>
      </c>
      <c r="O24" s="246">
        <v>0</v>
      </c>
      <c r="P24" s="244">
        <v>0</v>
      </c>
      <c r="Q24" s="247">
        <v>1</v>
      </c>
      <c r="R24" s="246"/>
      <c r="S24" s="244"/>
      <c r="T24" s="247"/>
      <c r="U24" s="246"/>
      <c r="V24" s="244"/>
      <c r="W24" s="247"/>
      <c r="X24" s="246"/>
      <c r="Y24" s="244"/>
      <c r="Z24" s="314"/>
    </row>
    <row r="25" spans="1:26" ht="13.5" outlineLevel="1" thickBot="1" x14ac:dyDescent="0.25">
      <c r="A25" s="315" t="s">
        <v>219</v>
      </c>
      <c r="B25" s="316" t="s">
        <v>203</v>
      </c>
      <c r="C25" s="297"/>
      <c r="D25" s="317" t="s">
        <v>243</v>
      </c>
      <c r="E25" s="293"/>
      <c r="F25" s="298"/>
      <c r="G25" s="318">
        <v>2</v>
      </c>
      <c r="H25" s="246">
        <f>SUM(I25:K25)</f>
        <v>18</v>
      </c>
      <c r="I25" s="293"/>
      <c r="J25" s="293"/>
      <c r="K25" s="244">
        <f>K24</f>
        <v>18</v>
      </c>
      <c r="L25" s="244">
        <f t="shared" ref="L25" si="2">ROUNDDOWN(IF(C25="",0.05*36*G25,0.05*36*G25+4),0)</f>
        <v>3</v>
      </c>
      <c r="M25" s="233">
        <f>N25-H25-L25</f>
        <v>51</v>
      </c>
      <c r="N25" s="239">
        <f>G25*36</f>
        <v>72</v>
      </c>
      <c r="O25" s="297">
        <v>0</v>
      </c>
      <c r="P25" s="293">
        <v>0</v>
      </c>
      <c r="Q25" s="298">
        <v>1</v>
      </c>
      <c r="R25" s="297"/>
      <c r="S25" s="293"/>
      <c r="T25" s="298"/>
      <c r="U25" s="297"/>
      <c r="V25" s="293"/>
      <c r="W25" s="298"/>
      <c r="X25" s="297"/>
      <c r="Y25" s="293"/>
      <c r="Z25" s="319"/>
    </row>
    <row r="26" spans="1:26" ht="13.5" thickBot="1" x14ac:dyDescent="0.25">
      <c r="A26" s="301" t="s">
        <v>220</v>
      </c>
      <c r="B26" s="263" t="s">
        <v>204</v>
      </c>
      <c r="C26" s="320"/>
      <c r="D26" s="304"/>
      <c r="E26" s="304"/>
      <c r="F26" s="305"/>
      <c r="G26" s="306"/>
      <c r="H26" s="303"/>
      <c r="I26" s="304"/>
      <c r="J26" s="304"/>
      <c r="K26" s="304"/>
      <c r="L26" s="304"/>
      <c r="M26" s="304"/>
      <c r="N26" s="305"/>
      <c r="O26" s="303"/>
      <c r="P26" s="304"/>
      <c r="Q26" s="305"/>
      <c r="R26" s="303"/>
      <c r="S26" s="308">
        <v>2</v>
      </c>
      <c r="T26" s="305"/>
      <c r="U26" s="303"/>
      <c r="V26" s="304"/>
      <c r="W26" s="305"/>
      <c r="X26" s="303"/>
      <c r="Y26" s="304"/>
      <c r="Z26" s="304"/>
    </row>
    <row r="27" spans="1:26" outlineLevel="1" x14ac:dyDescent="0.2">
      <c r="A27" s="267" t="s">
        <v>221</v>
      </c>
      <c r="B27" s="268" t="s">
        <v>205</v>
      </c>
      <c r="C27" s="321"/>
      <c r="D27" s="322" t="s">
        <v>228</v>
      </c>
      <c r="E27" s="312"/>
      <c r="F27" s="323"/>
      <c r="G27" s="236">
        <v>2</v>
      </c>
      <c r="H27" s="324">
        <f>SUM(I27:K27)</f>
        <v>18</v>
      </c>
      <c r="I27" s="322"/>
      <c r="J27" s="322"/>
      <c r="K27" s="322">
        <v>18</v>
      </c>
      <c r="L27" s="273">
        <f>ROUNDDOWN(IF(C27="",0.05*36*G27,0.05*36*G27+4),0)</f>
        <v>3</v>
      </c>
      <c r="M27" s="322">
        <f>N27-H27-L27</f>
        <v>51</v>
      </c>
      <c r="N27" s="325">
        <f>G27*36</f>
        <v>72</v>
      </c>
      <c r="O27" s="321"/>
      <c r="P27" s="312"/>
      <c r="Q27" s="323"/>
      <c r="R27" s="324">
        <v>0</v>
      </c>
      <c r="S27" s="322">
        <v>0</v>
      </c>
      <c r="T27" s="325">
        <v>2</v>
      </c>
      <c r="U27" s="321"/>
      <c r="V27" s="312"/>
      <c r="W27" s="323"/>
      <c r="X27" s="321"/>
      <c r="Y27" s="312"/>
      <c r="Z27" s="312"/>
    </row>
    <row r="28" spans="1:26" outlineLevel="1" x14ac:dyDescent="0.2">
      <c r="A28" s="279" t="s">
        <v>222</v>
      </c>
      <c r="B28" s="280" t="s">
        <v>206</v>
      </c>
      <c r="C28" s="326"/>
      <c r="D28" s="327" t="s">
        <v>228</v>
      </c>
      <c r="E28" s="314"/>
      <c r="F28" s="328"/>
      <c r="G28" s="329">
        <v>2</v>
      </c>
      <c r="H28" s="330">
        <f>SUM(I28:K28)</f>
        <v>18</v>
      </c>
      <c r="I28" s="327"/>
      <c r="J28" s="327"/>
      <c r="K28" s="327">
        <f>K27</f>
        <v>18</v>
      </c>
      <c r="L28" s="244">
        <f>ROUNDDOWN(IF(C28="",0.05*36*G28,0.05*36*G28+4),0)</f>
        <v>3</v>
      </c>
      <c r="M28" s="327">
        <f>N28-H28-L28</f>
        <v>51</v>
      </c>
      <c r="N28" s="331">
        <f>G28*36</f>
        <v>72</v>
      </c>
      <c r="O28" s="326"/>
      <c r="P28" s="314"/>
      <c r="Q28" s="328"/>
      <c r="R28" s="330">
        <v>0</v>
      </c>
      <c r="S28" s="327">
        <v>0</v>
      </c>
      <c r="T28" s="331">
        <v>2</v>
      </c>
      <c r="U28" s="326"/>
      <c r="V28" s="314"/>
      <c r="W28" s="328"/>
      <c r="X28" s="326"/>
      <c r="Y28" s="314"/>
      <c r="Z28" s="314"/>
    </row>
    <row r="29" spans="1:26" ht="13.5" outlineLevel="1" thickBot="1" x14ac:dyDescent="0.25">
      <c r="A29" s="332" t="s">
        <v>302</v>
      </c>
      <c r="B29" s="333" t="s">
        <v>207</v>
      </c>
      <c r="C29" s="326"/>
      <c r="D29" s="327" t="s">
        <v>228</v>
      </c>
      <c r="E29" s="314"/>
      <c r="F29" s="328"/>
      <c r="G29" s="329">
        <v>2</v>
      </c>
      <c r="H29" s="330">
        <f>SUM(I29:K29)</f>
        <v>18</v>
      </c>
      <c r="I29" s="327"/>
      <c r="J29" s="327"/>
      <c r="K29" s="327">
        <f>K28</f>
        <v>18</v>
      </c>
      <c r="L29" s="244">
        <f t="shared" ref="L29" si="3">ROUNDDOWN(IF(C29="",0.05*36*G29,0.05*36*G29+4),0)</f>
        <v>3</v>
      </c>
      <c r="M29" s="327">
        <f>N29-H29-L29</f>
        <v>51</v>
      </c>
      <c r="N29" s="331">
        <f>G29*36</f>
        <v>72</v>
      </c>
      <c r="O29" s="326"/>
      <c r="P29" s="314"/>
      <c r="Q29" s="328"/>
      <c r="R29" s="330">
        <v>0</v>
      </c>
      <c r="S29" s="327">
        <v>0</v>
      </c>
      <c r="T29" s="331">
        <v>2</v>
      </c>
      <c r="U29" s="326"/>
      <c r="V29" s="314"/>
      <c r="W29" s="328"/>
      <c r="X29" s="326"/>
      <c r="Y29" s="314"/>
      <c r="Z29" s="314"/>
    </row>
    <row r="30" spans="1:26" ht="13.5" thickBot="1" x14ac:dyDescent="0.25">
      <c r="A30" s="301" t="s">
        <v>223</v>
      </c>
      <c r="B30" s="302" t="s">
        <v>208</v>
      </c>
      <c r="C30" s="303"/>
      <c r="D30" s="304"/>
      <c r="E30" s="304"/>
      <c r="F30" s="305"/>
      <c r="G30" s="334"/>
      <c r="H30" s="303"/>
      <c r="I30" s="304"/>
      <c r="J30" s="304"/>
      <c r="K30" s="304"/>
      <c r="L30" s="304"/>
      <c r="M30" s="304"/>
      <c r="N30" s="305"/>
      <c r="O30" s="303"/>
      <c r="P30" s="304"/>
      <c r="Q30" s="305"/>
      <c r="R30" s="303"/>
      <c r="S30" s="304"/>
      <c r="T30" s="305"/>
      <c r="U30" s="303"/>
      <c r="V30" s="308">
        <v>1</v>
      </c>
      <c r="W30" s="305"/>
      <c r="X30" s="303"/>
      <c r="Y30" s="304"/>
      <c r="Z30" s="304"/>
    </row>
    <row r="31" spans="1:26" outlineLevel="1" x14ac:dyDescent="0.2">
      <c r="A31" s="267" t="s">
        <v>224</v>
      </c>
      <c r="B31" s="231" t="s">
        <v>209</v>
      </c>
      <c r="C31" s="272"/>
      <c r="D31" s="273">
        <v>3</v>
      </c>
      <c r="E31" s="273"/>
      <c r="F31" s="335"/>
      <c r="G31" s="311">
        <v>2</v>
      </c>
      <c r="H31" s="272">
        <f>SUM(I31:K31)</f>
        <v>18</v>
      </c>
      <c r="I31" s="273"/>
      <c r="J31" s="273"/>
      <c r="K31" s="273">
        <v>18</v>
      </c>
      <c r="L31" s="273">
        <f>ROUNDDOWN(IF(C31="",0.05*36*G31,0.05*36*G31+4),0)</f>
        <v>3</v>
      </c>
      <c r="M31" s="273">
        <f>N31-H31-L31</f>
        <v>51</v>
      </c>
      <c r="N31" s="230">
        <f>G31*36</f>
        <v>72</v>
      </c>
      <c r="O31" s="272"/>
      <c r="P31" s="273"/>
      <c r="Q31" s="230"/>
      <c r="R31" s="272"/>
      <c r="S31" s="273"/>
      <c r="T31" s="230"/>
      <c r="U31" s="272">
        <v>0</v>
      </c>
      <c r="V31" s="273">
        <v>0</v>
      </c>
      <c r="W31" s="230">
        <v>1</v>
      </c>
      <c r="X31" s="232"/>
      <c r="Y31" s="233"/>
      <c r="Z31" s="336"/>
    </row>
    <row r="32" spans="1:26" outlineLevel="1" x14ac:dyDescent="0.2">
      <c r="A32" s="279" t="s">
        <v>225</v>
      </c>
      <c r="B32" s="231" t="s">
        <v>257</v>
      </c>
      <c r="C32" s="246"/>
      <c r="D32" s="244">
        <v>3</v>
      </c>
      <c r="E32" s="244"/>
      <c r="F32" s="337"/>
      <c r="G32" s="245">
        <v>2</v>
      </c>
      <c r="H32" s="246">
        <f>SUM(I32:K32)</f>
        <v>18</v>
      </c>
      <c r="I32" s="244"/>
      <c r="J32" s="244"/>
      <c r="K32" s="244">
        <f>K31</f>
        <v>18</v>
      </c>
      <c r="L32" s="244">
        <f>ROUNDDOWN(IF(C32="",0.05*36*G32,0.05*36*G32+4),0)</f>
        <v>3</v>
      </c>
      <c r="M32" s="244">
        <f>N32-H32-L32</f>
        <v>51</v>
      </c>
      <c r="N32" s="247">
        <f>G32*36</f>
        <v>72</v>
      </c>
      <c r="O32" s="246"/>
      <c r="P32" s="244"/>
      <c r="Q32" s="247"/>
      <c r="R32" s="246"/>
      <c r="S32" s="244"/>
      <c r="T32" s="247"/>
      <c r="U32" s="246">
        <v>0</v>
      </c>
      <c r="V32" s="244">
        <v>0</v>
      </c>
      <c r="W32" s="247">
        <v>1</v>
      </c>
      <c r="X32" s="243"/>
      <c r="Y32" s="244"/>
      <c r="Z32" s="314"/>
    </row>
    <row r="33" spans="1:26" ht="13.5" outlineLevel="1" thickBot="1" x14ac:dyDescent="0.25">
      <c r="A33" s="279" t="s">
        <v>226</v>
      </c>
      <c r="B33" s="242" t="s">
        <v>210</v>
      </c>
      <c r="C33" s="246"/>
      <c r="D33" s="244">
        <v>3</v>
      </c>
      <c r="E33" s="244"/>
      <c r="F33" s="337"/>
      <c r="G33" s="245">
        <v>2</v>
      </c>
      <c r="H33" s="246">
        <f>SUM(I33:K33)</f>
        <v>18</v>
      </c>
      <c r="I33" s="244"/>
      <c r="J33" s="244"/>
      <c r="K33" s="244">
        <f>K32</f>
        <v>18</v>
      </c>
      <c r="L33" s="244">
        <f t="shared" ref="L33" si="4">ROUNDDOWN(IF(C33="",0.05*36*G33,0.05*36*G33+4),0)</f>
        <v>3</v>
      </c>
      <c r="M33" s="244">
        <f>N33-H33-L33</f>
        <v>51</v>
      </c>
      <c r="N33" s="247">
        <f>G33*36</f>
        <v>72</v>
      </c>
      <c r="O33" s="246"/>
      <c r="P33" s="244"/>
      <c r="Q33" s="247"/>
      <c r="R33" s="246"/>
      <c r="S33" s="244"/>
      <c r="T33" s="247"/>
      <c r="U33" s="246">
        <v>0</v>
      </c>
      <c r="V33" s="244">
        <v>0</v>
      </c>
      <c r="W33" s="247">
        <v>1</v>
      </c>
      <c r="X33" s="243"/>
      <c r="Y33" s="244"/>
      <c r="Z33" s="314"/>
    </row>
    <row r="34" spans="1:26" s="352" customFormat="1" ht="15.75" thickBot="1" x14ac:dyDescent="0.3">
      <c r="A34" s="211"/>
      <c r="B34" s="338" t="s">
        <v>156</v>
      </c>
      <c r="C34" s="260" t="s">
        <v>135</v>
      </c>
      <c r="D34" s="228" t="s">
        <v>135</v>
      </c>
      <c r="E34" s="228" t="s">
        <v>135</v>
      </c>
      <c r="F34" s="339" t="s">
        <v>135</v>
      </c>
      <c r="G34" s="340">
        <f>SUM(G35+G40)</f>
        <v>44</v>
      </c>
      <c r="H34" s="341">
        <f t="shared" ref="H34:M34" si="5">SUM(H35+H40)</f>
        <v>456</v>
      </c>
      <c r="I34" s="342">
        <f t="shared" si="5"/>
        <v>67</v>
      </c>
      <c r="J34" s="343"/>
      <c r="K34" s="342">
        <f t="shared" si="5"/>
        <v>331</v>
      </c>
      <c r="L34" s="343">
        <f t="shared" si="5"/>
        <v>93</v>
      </c>
      <c r="M34" s="344">
        <f t="shared" si="5"/>
        <v>1035</v>
      </c>
      <c r="N34" s="345">
        <f>SUM(N35+N40)</f>
        <v>1584</v>
      </c>
      <c r="O34" s="346">
        <f>P35+P40+P46</f>
        <v>10</v>
      </c>
      <c r="P34" s="347"/>
      <c r="Q34" s="348"/>
      <c r="R34" s="346">
        <f>S35+S40+S46</f>
        <v>9</v>
      </c>
      <c r="S34" s="347"/>
      <c r="T34" s="348"/>
      <c r="U34" s="349">
        <f>V35+V40+V46</f>
        <v>11</v>
      </c>
      <c r="V34" s="350"/>
      <c r="W34" s="351"/>
      <c r="X34" s="346">
        <f>Y35+Y40+Y46</f>
        <v>4</v>
      </c>
      <c r="Y34" s="347"/>
      <c r="Z34" s="348"/>
    </row>
    <row r="35" spans="1:26" s="352" customFormat="1" ht="15" thickBot="1" x14ac:dyDescent="0.25">
      <c r="A35" s="211" t="s">
        <v>135</v>
      </c>
      <c r="B35" s="215" t="s">
        <v>141</v>
      </c>
      <c r="C35" s="262" t="s">
        <v>135</v>
      </c>
      <c r="D35" s="257" t="s">
        <v>135</v>
      </c>
      <c r="E35" s="257" t="s">
        <v>135</v>
      </c>
      <c r="F35" s="256" t="s">
        <v>135</v>
      </c>
      <c r="G35" s="254">
        <f>SUM(G36:G39)</f>
        <v>10</v>
      </c>
      <c r="H35" s="353">
        <f>SUM(H36:H39)</f>
        <v>118</v>
      </c>
      <c r="I35" s="354">
        <f>SUM(I36:I39)</f>
        <v>31</v>
      </c>
      <c r="J35" s="354"/>
      <c r="K35" s="354">
        <f>SUM(K36:K39)</f>
        <v>87</v>
      </c>
      <c r="L35" s="354">
        <f>SUM(L36:L39)</f>
        <v>16</v>
      </c>
      <c r="M35" s="354">
        <f>SUM(M36:M39)</f>
        <v>226</v>
      </c>
      <c r="N35" s="355">
        <f>SUM(N36:N39)</f>
        <v>360</v>
      </c>
      <c r="O35" s="264" t="s">
        <v>135</v>
      </c>
      <c r="P35" s="257">
        <v>6</v>
      </c>
      <c r="Q35" s="259" t="s">
        <v>135</v>
      </c>
      <c r="R35" s="262" t="s">
        <v>135</v>
      </c>
      <c r="S35" s="257">
        <v>2</v>
      </c>
      <c r="T35" s="259" t="s">
        <v>135</v>
      </c>
      <c r="U35" s="262" t="s">
        <v>135</v>
      </c>
      <c r="V35" s="356"/>
      <c r="W35" s="259" t="s">
        <v>135</v>
      </c>
      <c r="X35" s="262" t="s">
        <v>135</v>
      </c>
      <c r="Y35" s="257"/>
      <c r="Z35" s="257" t="s">
        <v>135</v>
      </c>
    </row>
    <row r="36" spans="1:26" ht="15" outlineLevel="1" thickBot="1" x14ac:dyDescent="0.25">
      <c r="A36" s="357" t="s">
        <v>211</v>
      </c>
      <c r="B36" s="358" t="s">
        <v>234</v>
      </c>
      <c r="C36" s="359"/>
      <c r="D36" s="317">
        <v>1</v>
      </c>
      <c r="E36" s="317"/>
      <c r="F36" s="360"/>
      <c r="G36" s="361">
        <v>3</v>
      </c>
      <c r="H36" s="359">
        <f>K36</f>
        <v>28</v>
      </c>
      <c r="I36" s="317"/>
      <c r="J36" s="317"/>
      <c r="K36" s="317">
        <v>28</v>
      </c>
      <c r="L36" s="273">
        <f>ROUNDDOWN(IF(C36="",0.05*36*G36,0.05*36*G36+4),0)</f>
        <v>5</v>
      </c>
      <c r="M36" s="317">
        <f>N36-H36-L36</f>
        <v>75</v>
      </c>
      <c r="N36" s="360">
        <f>G36*36</f>
        <v>108</v>
      </c>
      <c r="O36" s="362">
        <v>0</v>
      </c>
      <c r="P36" s="317">
        <v>0</v>
      </c>
      <c r="Q36" s="363">
        <v>2</v>
      </c>
      <c r="R36" s="359"/>
      <c r="S36" s="317"/>
      <c r="T36" s="363"/>
      <c r="U36" s="359"/>
      <c r="V36" s="317"/>
      <c r="W36" s="363"/>
      <c r="X36" s="359"/>
      <c r="Y36" s="317"/>
      <c r="Z36" s="317"/>
    </row>
    <row r="37" spans="1:26" ht="13.5" customHeight="1" outlineLevel="1" thickBot="1" x14ac:dyDescent="0.25">
      <c r="A37" s="279" t="s">
        <v>212</v>
      </c>
      <c r="B37" s="364" t="s">
        <v>235</v>
      </c>
      <c r="C37" s="243"/>
      <c r="D37" s="244">
        <v>1</v>
      </c>
      <c r="E37" s="244"/>
      <c r="F37" s="337"/>
      <c r="G37" s="245">
        <v>2</v>
      </c>
      <c r="H37" s="243">
        <f>SUM(I37:K37)</f>
        <v>28</v>
      </c>
      <c r="I37" s="244">
        <v>14</v>
      </c>
      <c r="J37" s="244"/>
      <c r="K37" s="244">
        <v>14</v>
      </c>
      <c r="L37" s="273">
        <f>ROUNDDOWN(IF(C37="",0.05*36*G37,0.05*36*G37+4),0)</f>
        <v>3</v>
      </c>
      <c r="M37" s="244">
        <f>N37-H37-L37</f>
        <v>41</v>
      </c>
      <c r="N37" s="337">
        <f>G37*36</f>
        <v>72</v>
      </c>
      <c r="O37" s="246">
        <v>1</v>
      </c>
      <c r="P37" s="244">
        <v>0</v>
      </c>
      <c r="Q37" s="247">
        <v>1</v>
      </c>
      <c r="R37" s="243"/>
      <c r="S37" s="244"/>
      <c r="T37" s="247"/>
      <c r="U37" s="243"/>
      <c r="V37" s="244"/>
      <c r="W37" s="247"/>
      <c r="X37" s="243"/>
      <c r="Y37" s="244"/>
      <c r="Z37" s="244"/>
    </row>
    <row r="38" spans="1:26" ht="15" customHeight="1" outlineLevel="1" thickBot="1" x14ac:dyDescent="0.25">
      <c r="A38" s="365" t="s">
        <v>213</v>
      </c>
      <c r="B38" s="366" t="s">
        <v>236</v>
      </c>
      <c r="C38" s="367"/>
      <c r="D38" s="289">
        <v>1</v>
      </c>
      <c r="E38" s="289"/>
      <c r="F38" s="368"/>
      <c r="G38" s="292">
        <v>2</v>
      </c>
      <c r="H38" s="367">
        <f>SUM(I38:K38)</f>
        <v>28</v>
      </c>
      <c r="I38" s="289"/>
      <c r="J38" s="289"/>
      <c r="K38" s="289">
        <v>28</v>
      </c>
      <c r="L38" s="273">
        <f>ROUNDDOWN(IF(C38="",0.05*36*G38,0.05*36*G38+4),0)</f>
        <v>3</v>
      </c>
      <c r="M38" s="289">
        <f>N38-H38-L38</f>
        <v>41</v>
      </c>
      <c r="N38" s="368">
        <f>G38*36</f>
        <v>72</v>
      </c>
      <c r="O38" s="369">
        <v>0</v>
      </c>
      <c r="P38" s="289">
        <v>0</v>
      </c>
      <c r="Q38" s="370">
        <v>2</v>
      </c>
      <c r="R38" s="367"/>
      <c r="S38" s="289"/>
      <c r="T38" s="370"/>
      <c r="U38" s="367"/>
      <c r="V38" s="289"/>
      <c r="W38" s="370"/>
      <c r="X38" s="367"/>
      <c r="Y38" s="289"/>
      <c r="Z38" s="289"/>
    </row>
    <row r="39" spans="1:26" ht="13.5" customHeight="1" outlineLevel="1" thickBot="1" x14ac:dyDescent="0.25">
      <c r="A39" s="286" t="s">
        <v>238</v>
      </c>
      <c r="B39" s="371" t="s">
        <v>237</v>
      </c>
      <c r="C39" s="372"/>
      <c r="D39" s="327" t="s">
        <v>228</v>
      </c>
      <c r="E39" s="293"/>
      <c r="F39" s="373"/>
      <c r="G39" s="318">
        <v>3</v>
      </c>
      <c r="H39" s="372">
        <f>SUM(I39:K39)</f>
        <v>34</v>
      </c>
      <c r="I39" s="293">
        <v>17</v>
      </c>
      <c r="J39" s="293"/>
      <c r="K39" s="293">
        <v>17</v>
      </c>
      <c r="L39" s="273">
        <f>ROUNDDOWN(IF(C39="",0.05*36*G39,0.05*36*G39+4),0)</f>
        <v>5</v>
      </c>
      <c r="M39" s="293">
        <f>N39-H39-L39</f>
        <v>69</v>
      </c>
      <c r="N39" s="373">
        <f>G39*36</f>
        <v>108</v>
      </c>
      <c r="O39" s="297"/>
      <c r="P39" s="293"/>
      <c r="Q39" s="298"/>
      <c r="R39" s="372">
        <v>1</v>
      </c>
      <c r="S39" s="293">
        <v>0</v>
      </c>
      <c r="T39" s="298">
        <v>1</v>
      </c>
      <c r="U39" s="372"/>
      <c r="V39" s="293"/>
      <c r="W39" s="298"/>
      <c r="X39" s="372"/>
      <c r="Y39" s="293"/>
      <c r="Z39" s="293"/>
    </row>
    <row r="40" spans="1:26" ht="14.25" customHeight="1" thickBot="1" x14ac:dyDescent="0.25">
      <c r="A40" s="211"/>
      <c r="B40" s="215" t="s">
        <v>142</v>
      </c>
      <c r="C40" s="220"/>
      <c r="D40" s="221"/>
      <c r="E40" s="221"/>
      <c r="F40" s="224"/>
      <c r="G40" s="374">
        <f t="shared" ref="G40:N40" si="6">SUM(G41:G45)+G46</f>
        <v>34</v>
      </c>
      <c r="H40" s="375">
        <f t="shared" si="6"/>
        <v>338</v>
      </c>
      <c r="I40" s="376">
        <f t="shared" si="6"/>
        <v>36</v>
      </c>
      <c r="J40" s="376">
        <f t="shared" si="6"/>
        <v>58</v>
      </c>
      <c r="K40" s="376">
        <f t="shared" si="6"/>
        <v>244</v>
      </c>
      <c r="L40" s="376">
        <f t="shared" si="6"/>
        <v>77</v>
      </c>
      <c r="M40" s="377">
        <f t="shared" si="6"/>
        <v>809</v>
      </c>
      <c r="N40" s="378">
        <f t="shared" si="6"/>
        <v>1224</v>
      </c>
      <c r="O40" s="379"/>
      <c r="P40" s="380">
        <f>SUM(O41:Q43)</f>
        <v>4</v>
      </c>
      <c r="Q40" s="381"/>
      <c r="R40" s="220"/>
      <c r="S40" s="380">
        <f>SUM(R41:T45)</f>
        <v>6</v>
      </c>
      <c r="T40" s="381"/>
      <c r="U40" s="220"/>
      <c r="V40" s="376">
        <f>SUM(U41:W45)</f>
        <v>2</v>
      </c>
      <c r="W40" s="381"/>
      <c r="X40" s="220"/>
      <c r="Y40" s="221"/>
      <c r="Z40" s="221"/>
    </row>
    <row r="41" spans="1:26" ht="13.5" outlineLevel="1" thickBot="1" x14ac:dyDescent="0.25">
      <c r="A41" s="239" t="s">
        <v>211</v>
      </c>
      <c r="B41" s="242" t="s">
        <v>273</v>
      </c>
      <c r="C41" s="382"/>
      <c r="D41" s="244">
        <v>1</v>
      </c>
      <c r="E41" s="383"/>
      <c r="F41" s="384"/>
      <c r="G41" s="385">
        <v>2</v>
      </c>
      <c r="H41" s="386">
        <f>SUM(I41:K41)</f>
        <v>24</v>
      </c>
      <c r="I41" s="387"/>
      <c r="J41" s="387"/>
      <c r="K41" s="387">
        <v>24</v>
      </c>
      <c r="L41" s="273">
        <f>ROUNDDOWN(IF(C41="",0.05*36*G41,0.05*36*G41+4),0)</f>
        <v>3</v>
      </c>
      <c r="M41" s="387">
        <f>N41-H41-L41</f>
        <v>45</v>
      </c>
      <c r="N41" s="388">
        <f>G41*36</f>
        <v>72</v>
      </c>
      <c r="O41" s="243">
        <v>0</v>
      </c>
      <c r="P41" s="389">
        <v>0</v>
      </c>
      <c r="Q41" s="247">
        <v>2</v>
      </c>
      <c r="R41" s="390"/>
      <c r="S41" s="313"/>
      <c r="T41" s="384"/>
      <c r="U41" s="382"/>
      <c r="V41" s="313"/>
      <c r="W41" s="279"/>
      <c r="X41" s="391"/>
      <c r="Y41" s="310"/>
      <c r="Z41" s="310"/>
    </row>
    <row r="42" spans="1:26" outlineLevel="1" x14ac:dyDescent="0.2">
      <c r="A42" s="247" t="s">
        <v>212</v>
      </c>
      <c r="B42" s="242" t="s">
        <v>298</v>
      </c>
      <c r="C42" s="246">
        <v>2</v>
      </c>
      <c r="D42" s="313"/>
      <c r="E42" s="383"/>
      <c r="F42" s="247">
        <v>2</v>
      </c>
      <c r="G42" s="385">
        <v>4</v>
      </c>
      <c r="H42" s="243">
        <f>SUM(I42:K42)</f>
        <v>36</v>
      </c>
      <c r="I42" s="387">
        <v>24</v>
      </c>
      <c r="J42" s="387"/>
      <c r="K42" s="387">
        <v>12</v>
      </c>
      <c r="L42" s="273">
        <f>ROUNDDOWN(IF(C42="",0.05*36*G42,0.05*36*G42+4+3),0)</f>
        <v>14</v>
      </c>
      <c r="M42" s="387">
        <f>N42-H42-L42</f>
        <v>94</v>
      </c>
      <c r="N42" s="388">
        <f>G42*36</f>
        <v>144</v>
      </c>
      <c r="P42" s="314"/>
      <c r="Q42" s="247"/>
      <c r="R42" s="243">
        <v>2</v>
      </c>
      <c r="S42" s="244">
        <v>0</v>
      </c>
      <c r="T42" s="247">
        <v>1</v>
      </c>
      <c r="U42" s="382"/>
      <c r="V42" s="313"/>
      <c r="W42" s="393"/>
      <c r="X42" s="382"/>
      <c r="Y42" s="313"/>
      <c r="Z42" s="390"/>
    </row>
    <row r="43" spans="1:26" outlineLevel="1" x14ac:dyDescent="0.2">
      <c r="A43" s="239" t="s">
        <v>213</v>
      </c>
      <c r="B43" s="242" t="s">
        <v>274</v>
      </c>
      <c r="C43" s="244">
        <v>1</v>
      </c>
      <c r="D43" s="244"/>
      <c r="E43" s="383"/>
      <c r="F43" s="247"/>
      <c r="G43" s="385">
        <v>3</v>
      </c>
      <c r="H43" s="243">
        <f>SUM(I43:K43)</f>
        <v>36</v>
      </c>
      <c r="I43" s="244">
        <v>12</v>
      </c>
      <c r="J43" s="244"/>
      <c r="K43" s="244">
        <v>24</v>
      </c>
      <c r="L43" s="244">
        <f>ROUNDDOWN(IF(C43="",0.05*36*G43,0.05*36*G43+4),0)</f>
        <v>9</v>
      </c>
      <c r="M43" s="387">
        <f>N43-H43-L43</f>
        <v>63</v>
      </c>
      <c r="N43" s="388">
        <f>G43*36</f>
        <v>108</v>
      </c>
      <c r="O43" s="389">
        <v>0</v>
      </c>
      <c r="P43" s="389">
        <v>0</v>
      </c>
      <c r="Q43" s="247">
        <v>2</v>
      </c>
      <c r="R43" s="390"/>
      <c r="S43" s="244"/>
      <c r="T43" s="244"/>
      <c r="U43" s="382"/>
      <c r="V43" s="244"/>
      <c r="W43" s="393"/>
      <c r="X43" s="244"/>
      <c r="Y43" s="244"/>
      <c r="Z43" s="244"/>
    </row>
    <row r="44" spans="1:26" outlineLevel="1" x14ac:dyDescent="0.2">
      <c r="A44" s="247" t="s">
        <v>238</v>
      </c>
      <c r="B44" s="242" t="s">
        <v>299</v>
      </c>
      <c r="C44" s="367">
        <v>2</v>
      </c>
      <c r="D44" s="289"/>
      <c r="E44" s="383"/>
      <c r="F44" s="247"/>
      <c r="G44" s="385">
        <v>3</v>
      </c>
      <c r="H44" s="243">
        <f>SUM(I44:K44)</f>
        <v>36</v>
      </c>
      <c r="I44" s="387"/>
      <c r="J44" s="387">
        <v>24</v>
      </c>
      <c r="K44" s="387">
        <v>12</v>
      </c>
      <c r="L44" s="244">
        <f t="shared" ref="L44:L45" si="7">ROUNDDOWN(IF(C44="",0.05*36*G44,0.05*36*G44+4),0)</f>
        <v>9</v>
      </c>
      <c r="M44" s="387">
        <f>N44-H44-L44</f>
        <v>63</v>
      </c>
      <c r="N44" s="388">
        <f>G44*36</f>
        <v>108</v>
      </c>
      <c r="O44" s="390"/>
      <c r="P44" s="244"/>
      <c r="Q44" s="393"/>
      <c r="R44" s="243">
        <v>0</v>
      </c>
      <c r="S44" s="244">
        <v>2</v>
      </c>
      <c r="T44" s="394">
        <v>1</v>
      </c>
      <c r="U44" s="382"/>
      <c r="V44" s="313"/>
      <c r="W44" s="393"/>
      <c r="X44" s="382"/>
      <c r="Y44" s="313"/>
      <c r="Z44" s="390"/>
    </row>
    <row r="45" spans="1:26" ht="13.5" outlineLevel="1" thickBot="1" x14ac:dyDescent="0.25">
      <c r="A45" s="247" t="s">
        <v>245</v>
      </c>
      <c r="B45" s="316" t="s">
        <v>300</v>
      </c>
      <c r="C45" s="243">
        <v>3</v>
      </c>
      <c r="D45" s="244" t="s">
        <v>135</v>
      </c>
      <c r="E45" s="383"/>
      <c r="F45" s="395"/>
      <c r="G45" s="385">
        <v>3</v>
      </c>
      <c r="H45" s="386">
        <f>SUM(I45:K45)</f>
        <v>34</v>
      </c>
      <c r="I45" s="387"/>
      <c r="J45" s="387">
        <v>34</v>
      </c>
      <c r="K45" s="387"/>
      <c r="L45" s="244">
        <f t="shared" si="7"/>
        <v>9</v>
      </c>
      <c r="M45" s="387">
        <f>N45-H45-L45</f>
        <v>65</v>
      </c>
      <c r="N45" s="388">
        <f>G45*36</f>
        <v>108</v>
      </c>
      <c r="O45" s="390"/>
      <c r="P45" s="244"/>
      <c r="Q45" s="393"/>
      <c r="R45" s="390"/>
      <c r="S45" s="313"/>
      <c r="T45" s="395"/>
      <c r="U45" s="246">
        <v>0</v>
      </c>
      <c r="V45" s="244">
        <v>2</v>
      </c>
      <c r="W45" s="396">
        <v>0</v>
      </c>
      <c r="X45" s="382"/>
      <c r="Y45" s="313"/>
      <c r="Z45" s="390"/>
    </row>
    <row r="46" spans="1:26" ht="15.75" thickBot="1" x14ac:dyDescent="0.3">
      <c r="A46" s="211" t="s">
        <v>135</v>
      </c>
      <c r="B46" s="215" t="s">
        <v>144</v>
      </c>
      <c r="C46" s="227" t="s">
        <v>135</v>
      </c>
      <c r="D46" s="228" t="s">
        <v>135</v>
      </c>
      <c r="E46" s="228" t="s">
        <v>135</v>
      </c>
      <c r="F46" s="253" t="s">
        <v>135</v>
      </c>
      <c r="G46" s="254">
        <f>G48+G51+G54+G57+G60+G63+G66+G69+G72</f>
        <v>19</v>
      </c>
      <c r="H46" s="262">
        <f>H48+H51+H54+H57+H60+H63+H66+H69+H72</f>
        <v>172</v>
      </c>
      <c r="I46" s="257">
        <f>SUM(I48,I51,I54,I57,I60,I63,I66,I69,I72)</f>
        <v>0</v>
      </c>
      <c r="J46" s="397"/>
      <c r="K46" s="397">
        <f>K48+K51+K54+K57+K60+K63+K66+K69+K72</f>
        <v>172</v>
      </c>
      <c r="L46" s="257">
        <f>L48+L51+L54+L57+L60+L63+L66+L69+L72</f>
        <v>33</v>
      </c>
      <c r="M46" s="397">
        <f>M48+M51+M54+M57+M60+M63+M66+M69+M72</f>
        <v>479</v>
      </c>
      <c r="N46" s="256">
        <f>N48+N51+N54+N57+N60+N63+N66+N69+N72</f>
        <v>684</v>
      </c>
      <c r="O46" s="255"/>
      <c r="P46" s="398">
        <f>P47+P50+P53+P56+P59+P62+P65+P68+P71</f>
        <v>0</v>
      </c>
      <c r="Q46" s="399"/>
      <c r="R46" s="400"/>
      <c r="S46" s="401">
        <f>S47+S50+S53+S56+S59+S62+S65+S68+S71</f>
        <v>1</v>
      </c>
      <c r="T46" s="402"/>
      <c r="U46" s="403"/>
      <c r="V46" s="404">
        <f>V47+V50+V53+V56+V59+V62+V65+V68+V71</f>
        <v>9</v>
      </c>
      <c r="W46" s="399"/>
      <c r="X46" s="403"/>
      <c r="Y46" s="401">
        <f>Y47+Y50+Y53+Y56+Y59+Y62+Y65+Y68+Y71</f>
        <v>4</v>
      </c>
      <c r="Z46" s="262"/>
    </row>
    <row r="47" spans="1:26" ht="13.5" thickBot="1" x14ac:dyDescent="0.25">
      <c r="A47" s="301" t="s">
        <v>211</v>
      </c>
      <c r="B47" s="405" t="s">
        <v>239</v>
      </c>
      <c r="C47" s="406"/>
      <c r="D47" s="407"/>
      <c r="E47" s="407"/>
      <c r="F47" s="252"/>
      <c r="G47" s="408"/>
      <c r="H47" s="406"/>
      <c r="I47" s="407"/>
      <c r="J47" s="407"/>
      <c r="K47" s="407"/>
      <c r="L47" s="407"/>
      <c r="M47" s="407"/>
      <c r="N47" s="252"/>
      <c r="O47" s="406"/>
      <c r="P47" s="221"/>
      <c r="Q47" s="252"/>
      <c r="R47" s="406"/>
      <c r="S47" s="221"/>
      <c r="T47" s="252"/>
      <c r="U47" s="406"/>
      <c r="V47" s="221">
        <v>2</v>
      </c>
      <c r="W47" s="252"/>
      <c r="X47" s="406"/>
      <c r="Y47" s="221"/>
      <c r="Z47" s="407"/>
    </row>
    <row r="48" spans="1:26" outlineLevel="1" x14ac:dyDescent="0.2">
      <c r="A48" s="409" t="s">
        <v>214</v>
      </c>
      <c r="B48" s="231" t="s">
        <v>275</v>
      </c>
      <c r="C48" s="272"/>
      <c r="D48" s="273" t="s">
        <v>249</v>
      </c>
      <c r="E48" s="273"/>
      <c r="F48" s="230"/>
      <c r="G48" s="311">
        <v>2</v>
      </c>
      <c r="H48" s="272">
        <f>SUM(I48:K48)</f>
        <v>18</v>
      </c>
      <c r="I48" s="273"/>
      <c r="J48" s="273"/>
      <c r="K48" s="273">
        <v>18</v>
      </c>
      <c r="L48" s="273">
        <f>ROUNDDOWN(IF(C48="",0.05*36*G48,0.05*36*G48+4),0)</f>
        <v>3</v>
      </c>
      <c r="M48" s="273">
        <f>N48-H48-L48</f>
        <v>51</v>
      </c>
      <c r="N48" s="230">
        <f>G48*36</f>
        <v>72</v>
      </c>
      <c r="O48" s="272"/>
      <c r="P48" s="273"/>
      <c r="Q48" s="230"/>
      <c r="R48" s="272"/>
      <c r="S48" s="273"/>
      <c r="T48" s="230"/>
      <c r="U48" s="272">
        <v>0</v>
      </c>
      <c r="V48" s="273">
        <v>0</v>
      </c>
      <c r="W48" s="230">
        <v>2</v>
      </c>
      <c r="X48" s="272"/>
      <c r="Y48" s="273"/>
      <c r="Z48" s="273"/>
    </row>
    <row r="49" spans="1:26" ht="13.5" outlineLevel="1" thickBot="1" x14ac:dyDescent="0.25">
      <c r="A49" s="409" t="s">
        <v>240</v>
      </c>
      <c r="B49" s="242" t="s">
        <v>276</v>
      </c>
      <c r="C49" s="359"/>
      <c r="D49" s="317" t="s">
        <v>249</v>
      </c>
      <c r="E49" s="317"/>
      <c r="F49" s="360"/>
      <c r="G49" s="361">
        <v>2</v>
      </c>
      <c r="H49" s="238">
        <f>SUM(I49:K49)</f>
        <v>18</v>
      </c>
      <c r="I49" s="317"/>
      <c r="J49" s="317"/>
      <c r="K49" s="317">
        <v>18</v>
      </c>
      <c r="L49" s="244">
        <f>ROUNDDOWN(IF(C49="",0.05*36*G49,0.05*36*G49+4),0)</f>
        <v>3</v>
      </c>
      <c r="M49" s="233">
        <f>N49-H49-L49</f>
        <v>51</v>
      </c>
      <c r="N49" s="239">
        <f>G49*36</f>
        <v>72</v>
      </c>
      <c r="O49" s="362"/>
      <c r="P49" s="317"/>
      <c r="Q49" s="363"/>
      <c r="R49" s="359"/>
      <c r="S49" s="317"/>
      <c r="T49" s="363"/>
      <c r="U49" s="362">
        <v>0</v>
      </c>
      <c r="V49" s="317">
        <v>0</v>
      </c>
      <c r="W49" s="363">
        <v>2</v>
      </c>
      <c r="X49" s="359"/>
      <c r="Y49" s="317"/>
      <c r="Z49" s="317"/>
    </row>
    <row r="50" spans="1:26" ht="13.5" thickBot="1" x14ac:dyDescent="0.25">
      <c r="A50" s="301" t="s">
        <v>212</v>
      </c>
      <c r="B50" s="405" t="s">
        <v>241</v>
      </c>
      <c r="C50" s="406"/>
      <c r="D50" s="407"/>
      <c r="E50" s="407"/>
      <c r="F50" s="252"/>
      <c r="G50" s="408"/>
      <c r="H50" s="406"/>
      <c r="I50" s="407"/>
      <c r="J50" s="407"/>
      <c r="K50" s="407"/>
      <c r="L50" s="407"/>
      <c r="M50" s="407"/>
      <c r="N50" s="252"/>
      <c r="O50" s="406"/>
      <c r="P50" s="407"/>
      <c r="Q50" s="252"/>
      <c r="R50" s="406"/>
      <c r="S50" s="308">
        <v>1</v>
      </c>
      <c r="T50" s="252"/>
      <c r="U50" s="406"/>
      <c r="V50" s="407"/>
      <c r="W50" s="252"/>
      <c r="X50" s="406"/>
      <c r="Y50" s="407"/>
      <c r="Z50" s="407"/>
    </row>
    <row r="51" spans="1:26" outlineLevel="1" x14ac:dyDescent="0.2">
      <c r="A51" s="410">
        <v>41641</v>
      </c>
      <c r="B51" s="231" t="s">
        <v>294</v>
      </c>
      <c r="C51" s="272"/>
      <c r="D51" s="273" t="s">
        <v>228</v>
      </c>
      <c r="E51" s="273"/>
      <c r="F51" s="230"/>
      <c r="G51" s="311">
        <v>2</v>
      </c>
      <c r="H51" s="272">
        <f>SUM(I51:K51)</f>
        <v>18</v>
      </c>
      <c r="I51" s="273"/>
      <c r="J51" s="273"/>
      <c r="K51" s="273">
        <v>18</v>
      </c>
      <c r="L51" s="273">
        <f>ROUNDDOWN(IF(C51="",0.05*36*G51,0.05*36*G51+4),0)</f>
        <v>3</v>
      </c>
      <c r="M51" s="273">
        <f>N51-H51-L51</f>
        <v>51</v>
      </c>
      <c r="N51" s="230">
        <f>G51*36</f>
        <v>72</v>
      </c>
      <c r="O51" s="272"/>
      <c r="P51" s="273"/>
      <c r="Q51" s="230"/>
      <c r="R51" s="272">
        <v>0</v>
      </c>
      <c r="S51" s="273">
        <v>0</v>
      </c>
      <c r="T51" s="230">
        <v>2</v>
      </c>
      <c r="U51" s="272"/>
      <c r="V51" s="273"/>
      <c r="W51" s="230"/>
      <c r="X51" s="272"/>
      <c r="Y51" s="273"/>
      <c r="Z51" s="273"/>
    </row>
    <row r="52" spans="1:26" ht="13.5" outlineLevel="1" thickBot="1" x14ac:dyDescent="0.25">
      <c r="A52" s="410">
        <v>41672</v>
      </c>
      <c r="B52" s="411" t="s">
        <v>277</v>
      </c>
      <c r="C52" s="359"/>
      <c r="D52" s="317" t="s">
        <v>228</v>
      </c>
      <c r="E52" s="317"/>
      <c r="F52" s="360"/>
      <c r="G52" s="361">
        <v>2</v>
      </c>
      <c r="H52" s="238">
        <f>SUM(I52:K52)</f>
        <v>18</v>
      </c>
      <c r="I52" s="317"/>
      <c r="J52" s="317"/>
      <c r="K52" s="317">
        <v>18</v>
      </c>
      <c r="L52" s="244">
        <f>ROUNDDOWN(IF(C52="",0.05*36*G52,0.05*36*G52+4),0)</f>
        <v>3</v>
      </c>
      <c r="M52" s="233">
        <f>N52-H52-L52</f>
        <v>51</v>
      </c>
      <c r="N52" s="239">
        <f>G52*36</f>
        <v>72</v>
      </c>
      <c r="O52" s="362"/>
      <c r="P52" s="317"/>
      <c r="Q52" s="363"/>
      <c r="R52" s="362">
        <v>0</v>
      </c>
      <c r="S52" s="317">
        <v>0</v>
      </c>
      <c r="T52" s="363">
        <v>2</v>
      </c>
      <c r="U52" s="359"/>
      <c r="V52" s="317"/>
      <c r="W52" s="363"/>
      <c r="X52" s="359"/>
      <c r="Y52" s="317"/>
      <c r="Z52" s="317"/>
    </row>
    <row r="53" spans="1:26" ht="13.5" thickBot="1" x14ac:dyDescent="0.25">
      <c r="A53" s="301" t="s">
        <v>213</v>
      </c>
      <c r="B53" s="405" t="s">
        <v>242</v>
      </c>
      <c r="C53" s="406"/>
      <c r="D53" s="407"/>
      <c r="E53" s="407"/>
      <c r="F53" s="252"/>
      <c r="G53" s="408"/>
      <c r="H53" s="406"/>
      <c r="I53" s="407"/>
      <c r="J53" s="407"/>
      <c r="K53" s="407"/>
      <c r="L53" s="407"/>
      <c r="M53" s="407"/>
      <c r="N53" s="252"/>
      <c r="O53" s="406"/>
      <c r="P53" s="407"/>
      <c r="Q53" s="252"/>
      <c r="R53" s="406"/>
      <c r="S53" s="308"/>
      <c r="T53" s="252"/>
      <c r="U53" s="406"/>
      <c r="V53" s="308">
        <v>2</v>
      </c>
      <c r="W53" s="252"/>
      <c r="X53" s="406"/>
      <c r="Y53" s="407"/>
      <c r="Z53" s="407"/>
    </row>
    <row r="54" spans="1:26" outlineLevel="1" x14ac:dyDescent="0.2">
      <c r="A54" s="239" t="s">
        <v>221</v>
      </c>
      <c r="B54" s="231" t="s">
        <v>278</v>
      </c>
      <c r="C54" s="272"/>
      <c r="D54" s="273" t="s">
        <v>249</v>
      </c>
      <c r="E54" s="273"/>
      <c r="F54" s="230"/>
      <c r="G54" s="311">
        <v>2</v>
      </c>
      <c r="H54" s="272">
        <f>SUM(I54:K54)</f>
        <v>18</v>
      </c>
      <c r="I54" s="273"/>
      <c r="J54" s="273"/>
      <c r="K54" s="273">
        <v>18</v>
      </c>
      <c r="L54" s="273">
        <f>ROUNDDOWN(IF(C54="",0.05*36*G54,0.05*36*G54+4),0)</f>
        <v>3</v>
      </c>
      <c r="M54" s="273">
        <f>N54-H54-L54</f>
        <v>51</v>
      </c>
      <c r="N54" s="230">
        <f>G54*36</f>
        <v>72</v>
      </c>
      <c r="O54" s="272"/>
      <c r="P54" s="273"/>
      <c r="Q54" s="230"/>
      <c r="R54" s="272"/>
      <c r="S54" s="273"/>
      <c r="T54" s="230"/>
      <c r="U54" s="272">
        <v>0</v>
      </c>
      <c r="V54" s="273">
        <v>0</v>
      </c>
      <c r="W54" s="230">
        <v>2</v>
      </c>
      <c r="X54" s="272"/>
      <c r="Y54" s="273"/>
      <c r="Z54" s="273"/>
    </row>
    <row r="55" spans="1:26" ht="13.5" outlineLevel="1" thickBot="1" x14ac:dyDescent="0.25">
      <c r="A55" s="239" t="s">
        <v>222</v>
      </c>
      <c r="B55" s="231" t="s">
        <v>283</v>
      </c>
      <c r="C55" s="359"/>
      <c r="D55" s="317" t="s">
        <v>249</v>
      </c>
      <c r="E55" s="317"/>
      <c r="F55" s="360"/>
      <c r="G55" s="361">
        <v>2</v>
      </c>
      <c r="H55" s="238">
        <f>SUM(I55:K55)</f>
        <v>18</v>
      </c>
      <c r="I55" s="317"/>
      <c r="J55" s="317"/>
      <c r="K55" s="317">
        <v>18</v>
      </c>
      <c r="L55" s="244">
        <f>ROUNDDOWN(IF(C55="",0.05*36*G55,0.05*36*G55+4),0)</f>
        <v>3</v>
      </c>
      <c r="M55" s="233">
        <f>N55-H55-L55</f>
        <v>51</v>
      </c>
      <c r="N55" s="360">
        <f>G55*36</f>
        <v>72</v>
      </c>
      <c r="O55" s="362"/>
      <c r="P55" s="317"/>
      <c r="Q55" s="363"/>
      <c r="R55" s="359"/>
      <c r="S55" s="317"/>
      <c r="T55" s="363"/>
      <c r="U55" s="359">
        <v>0</v>
      </c>
      <c r="V55" s="317">
        <v>0</v>
      </c>
      <c r="W55" s="363">
        <v>2</v>
      </c>
      <c r="X55" s="359"/>
      <c r="Y55" s="317"/>
      <c r="Z55" s="317"/>
    </row>
    <row r="56" spans="1:26" ht="13.5" thickBot="1" x14ac:dyDescent="0.25">
      <c r="A56" s="301" t="s">
        <v>238</v>
      </c>
      <c r="B56" s="405" t="s">
        <v>244</v>
      </c>
      <c r="C56" s="406"/>
      <c r="D56" s="407"/>
      <c r="E56" s="407"/>
      <c r="F56" s="252"/>
      <c r="G56" s="408"/>
      <c r="H56" s="406"/>
      <c r="I56" s="407"/>
      <c r="J56" s="407"/>
      <c r="K56" s="407"/>
      <c r="L56" s="407"/>
      <c r="M56" s="407"/>
      <c r="N56" s="252"/>
      <c r="O56" s="406"/>
      <c r="P56" s="407"/>
      <c r="Q56" s="252"/>
      <c r="R56" s="406"/>
      <c r="S56" s="308"/>
      <c r="T56" s="252"/>
      <c r="U56" s="406"/>
      <c r="V56" s="308">
        <v>1</v>
      </c>
      <c r="W56" s="252"/>
      <c r="X56" s="406"/>
      <c r="Y56" s="407"/>
      <c r="Z56" s="407"/>
    </row>
    <row r="57" spans="1:26" outlineLevel="1" x14ac:dyDescent="0.2">
      <c r="A57" s="412" t="s">
        <v>224</v>
      </c>
      <c r="B57" s="413" t="s">
        <v>285</v>
      </c>
      <c r="C57" s="272"/>
      <c r="D57" s="273" t="s">
        <v>249</v>
      </c>
      <c r="E57" s="273"/>
      <c r="F57" s="230"/>
      <c r="G57" s="311">
        <v>2</v>
      </c>
      <c r="H57" s="414">
        <f>SUM(I57:K57)</f>
        <v>18</v>
      </c>
      <c r="I57" s="273"/>
      <c r="J57" s="273"/>
      <c r="K57" s="273">
        <v>18</v>
      </c>
      <c r="L57" s="273">
        <f>ROUNDDOWN(IF(C57="",0.05*36*G57,0.05*36*G57+4),0)</f>
        <v>3</v>
      </c>
      <c r="M57" s="273">
        <f>N57-H57-L57</f>
        <v>51</v>
      </c>
      <c r="N57" s="230">
        <f>G57*36</f>
        <v>72</v>
      </c>
      <c r="O57" s="414"/>
      <c r="P57" s="273"/>
      <c r="Q57" s="230"/>
      <c r="R57" s="272"/>
      <c r="S57" s="273"/>
      <c r="T57" s="230"/>
      <c r="U57" s="272">
        <v>0</v>
      </c>
      <c r="V57" s="273">
        <v>0</v>
      </c>
      <c r="W57" s="230">
        <v>1</v>
      </c>
      <c r="X57" s="414"/>
      <c r="Y57" s="273"/>
      <c r="Z57" s="273"/>
    </row>
    <row r="58" spans="1:26" ht="13.5" outlineLevel="1" thickBot="1" x14ac:dyDescent="0.25">
      <c r="A58" s="415">
        <v>42039</v>
      </c>
      <c r="B58" s="416" t="s">
        <v>292</v>
      </c>
      <c r="C58" s="246"/>
      <c r="D58" s="244" t="s">
        <v>249</v>
      </c>
      <c r="E58" s="244"/>
      <c r="F58" s="247"/>
      <c r="G58" s="245">
        <v>2</v>
      </c>
      <c r="H58" s="243">
        <f>SUM(I58:K58)</f>
        <v>18</v>
      </c>
      <c r="I58" s="244"/>
      <c r="J58" s="244"/>
      <c r="K58" s="244">
        <v>18</v>
      </c>
      <c r="L58" s="244">
        <f>ROUNDDOWN(IF(C58="",0.05*36*G58,0.05*36*G58+4),0)</f>
        <v>3</v>
      </c>
      <c r="M58" s="244">
        <f>N58-H58-L58</f>
        <v>51</v>
      </c>
      <c r="N58" s="247">
        <f>G58*36</f>
        <v>72</v>
      </c>
      <c r="O58" s="243"/>
      <c r="P58" s="244"/>
      <c r="Q58" s="247"/>
      <c r="R58" s="246"/>
      <c r="S58" s="244"/>
      <c r="T58" s="247"/>
      <c r="U58" s="246">
        <v>0</v>
      </c>
      <c r="V58" s="244">
        <v>0</v>
      </c>
      <c r="W58" s="247">
        <v>1</v>
      </c>
      <c r="X58" s="243"/>
      <c r="Y58" s="244"/>
      <c r="Z58" s="244"/>
    </row>
    <row r="59" spans="1:26" ht="13.5" thickBot="1" x14ac:dyDescent="0.25">
      <c r="A59" s="301" t="s">
        <v>245</v>
      </c>
      <c r="B59" s="405" t="s">
        <v>246</v>
      </c>
      <c r="C59" s="406"/>
      <c r="D59" s="407"/>
      <c r="E59" s="407"/>
      <c r="F59" s="252"/>
      <c r="G59" s="408"/>
      <c r="H59" s="417"/>
      <c r="I59" s="407"/>
      <c r="J59" s="407"/>
      <c r="K59" s="407"/>
      <c r="L59" s="407"/>
      <c r="M59" s="407"/>
      <c r="N59" s="252"/>
      <c r="O59" s="417"/>
      <c r="P59" s="407"/>
      <c r="Q59" s="252"/>
      <c r="R59" s="417"/>
      <c r="S59" s="407"/>
      <c r="T59" s="252"/>
      <c r="U59" s="417"/>
      <c r="V59" s="308">
        <v>2</v>
      </c>
      <c r="W59" s="252"/>
      <c r="X59" s="417"/>
      <c r="Y59" s="407"/>
      <c r="Z59" s="407"/>
    </row>
    <row r="60" spans="1:26" outlineLevel="1" x14ac:dyDescent="0.2">
      <c r="A60" s="230" t="s">
        <v>282</v>
      </c>
      <c r="B60" s="231" t="s">
        <v>279</v>
      </c>
      <c r="C60" s="272">
        <v>3</v>
      </c>
      <c r="D60" s="273"/>
      <c r="E60" s="273"/>
      <c r="F60" s="230"/>
      <c r="G60" s="311">
        <v>3</v>
      </c>
      <c r="H60" s="414">
        <f>SUM(I60:K60)</f>
        <v>28</v>
      </c>
      <c r="I60" s="273"/>
      <c r="J60" s="273"/>
      <c r="K60" s="273">
        <v>28</v>
      </c>
      <c r="L60" s="273">
        <f>ROUNDDOWN(IF(C60="",0.05*36*G60,0.05*36*G60+4),0)</f>
        <v>9</v>
      </c>
      <c r="M60" s="273">
        <f>N60-H60-L60</f>
        <v>71</v>
      </c>
      <c r="N60" s="230">
        <f>G60*36</f>
        <v>108</v>
      </c>
      <c r="O60" s="414"/>
      <c r="P60" s="273"/>
      <c r="Q60" s="230"/>
      <c r="R60" s="414"/>
      <c r="S60" s="273"/>
      <c r="T60" s="230"/>
      <c r="U60" s="414">
        <v>0</v>
      </c>
      <c r="V60" s="273">
        <v>0</v>
      </c>
      <c r="W60" s="230">
        <v>2</v>
      </c>
      <c r="X60" s="414"/>
      <c r="Y60" s="273"/>
      <c r="Z60" s="273"/>
    </row>
    <row r="61" spans="1:26" ht="13.5" outlineLevel="1" thickBot="1" x14ac:dyDescent="0.25">
      <c r="A61" s="247" t="s">
        <v>284</v>
      </c>
      <c r="B61" s="418" t="s">
        <v>303</v>
      </c>
      <c r="C61" s="246">
        <v>3</v>
      </c>
      <c r="D61" s="244"/>
      <c r="E61" s="244"/>
      <c r="F61" s="247"/>
      <c r="G61" s="245">
        <v>3</v>
      </c>
      <c r="H61" s="243">
        <f>SUM(I61:K61)</f>
        <v>28</v>
      </c>
      <c r="I61" s="244"/>
      <c r="J61" s="244"/>
      <c r="K61" s="244">
        <v>28</v>
      </c>
      <c r="L61" s="244">
        <f>ROUNDDOWN(IF(C61="",0.05*36*G61,0.05*36*G61+4),0)</f>
        <v>9</v>
      </c>
      <c r="M61" s="244">
        <f>N61-H61-L61</f>
        <v>71</v>
      </c>
      <c r="N61" s="247">
        <f>G61*36</f>
        <v>108</v>
      </c>
      <c r="O61" s="243"/>
      <c r="P61" s="244"/>
      <c r="Q61" s="247"/>
      <c r="R61" s="243"/>
      <c r="S61" s="244"/>
      <c r="T61" s="247"/>
      <c r="U61" s="243">
        <v>0</v>
      </c>
      <c r="V61" s="244">
        <v>0</v>
      </c>
      <c r="W61" s="247">
        <v>2</v>
      </c>
      <c r="X61" s="243"/>
      <c r="Y61" s="244"/>
      <c r="Z61" s="244"/>
    </row>
    <row r="62" spans="1:26" ht="13.5" thickBot="1" x14ac:dyDescent="0.25">
      <c r="A62" s="301" t="s">
        <v>247</v>
      </c>
      <c r="B62" s="419" t="s">
        <v>248</v>
      </c>
      <c r="C62" s="406"/>
      <c r="D62" s="407"/>
      <c r="E62" s="407"/>
      <c r="F62" s="252"/>
      <c r="G62" s="408"/>
      <c r="H62" s="417"/>
      <c r="I62" s="407"/>
      <c r="J62" s="407"/>
      <c r="K62" s="407"/>
      <c r="L62" s="407"/>
      <c r="M62" s="407"/>
      <c r="N62" s="252"/>
      <c r="O62" s="417"/>
      <c r="P62" s="407"/>
      <c r="Q62" s="252"/>
      <c r="R62" s="417"/>
      <c r="S62" s="407"/>
      <c r="T62" s="252"/>
      <c r="U62" s="417"/>
      <c r="V62" s="308">
        <v>1</v>
      </c>
      <c r="W62" s="252"/>
      <c r="X62" s="417"/>
      <c r="Y62" s="407"/>
      <c r="Z62" s="407"/>
    </row>
    <row r="63" spans="1:26" outlineLevel="1" x14ac:dyDescent="0.2">
      <c r="A63" s="410">
        <v>41645</v>
      </c>
      <c r="B63" s="231" t="s">
        <v>281</v>
      </c>
      <c r="C63" s="272"/>
      <c r="D63" s="273" t="s">
        <v>249</v>
      </c>
      <c r="E63" s="273"/>
      <c r="F63" s="230"/>
      <c r="G63" s="311">
        <v>2</v>
      </c>
      <c r="H63" s="414">
        <f>SUM(I63:K63)</f>
        <v>18</v>
      </c>
      <c r="I63" s="273"/>
      <c r="J63" s="273"/>
      <c r="K63" s="273">
        <v>18</v>
      </c>
      <c r="L63" s="273">
        <f>ROUNDDOWN(IF(C63="",0.05*36*G63,0.05*36*G63+4),0)</f>
        <v>3</v>
      </c>
      <c r="M63" s="273">
        <f>N63-H63-L63</f>
        <v>51</v>
      </c>
      <c r="N63" s="230">
        <f>G63*36</f>
        <v>72</v>
      </c>
      <c r="O63" s="414"/>
      <c r="P63" s="273"/>
      <c r="Q63" s="230"/>
      <c r="R63" s="414"/>
      <c r="S63" s="273"/>
      <c r="T63" s="230"/>
      <c r="U63" s="414">
        <v>0</v>
      </c>
      <c r="V63" s="273">
        <v>0</v>
      </c>
      <c r="W63" s="230">
        <v>1</v>
      </c>
      <c r="X63" s="414"/>
      <c r="Y63" s="273"/>
      <c r="Z63" s="273"/>
    </row>
    <row r="64" spans="1:26" ht="13.5" outlineLevel="1" thickBot="1" x14ac:dyDescent="0.25">
      <c r="A64" s="410">
        <v>42406</v>
      </c>
      <c r="B64" s="231" t="s">
        <v>280</v>
      </c>
      <c r="C64" s="246"/>
      <c r="D64" s="244" t="s">
        <v>249</v>
      </c>
      <c r="E64" s="244"/>
      <c r="F64" s="247"/>
      <c r="G64" s="245">
        <v>2</v>
      </c>
      <c r="H64" s="243">
        <f>SUM(I64:K64)</f>
        <v>18</v>
      </c>
      <c r="I64" s="244"/>
      <c r="J64" s="244"/>
      <c r="K64" s="244">
        <v>18</v>
      </c>
      <c r="L64" s="244">
        <f>ROUNDDOWN(IF(C64="",0.05*36*G64,0.05*36*G64+4),0)</f>
        <v>3</v>
      </c>
      <c r="M64" s="244">
        <f>N64-H64-L64</f>
        <v>51</v>
      </c>
      <c r="N64" s="247">
        <f>G64*36</f>
        <v>72</v>
      </c>
      <c r="O64" s="243"/>
      <c r="P64" s="244"/>
      <c r="Q64" s="247"/>
      <c r="R64" s="243"/>
      <c r="S64" s="244"/>
      <c r="T64" s="247"/>
      <c r="U64" s="243">
        <v>0</v>
      </c>
      <c r="V64" s="244">
        <v>0</v>
      </c>
      <c r="W64" s="247">
        <v>1</v>
      </c>
      <c r="X64" s="243"/>
      <c r="Y64" s="244"/>
      <c r="Z64" s="244"/>
    </row>
    <row r="65" spans="1:38" ht="13.5" thickBot="1" x14ac:dyDescent="0.25">
      <c r="A65" s="301" t="s">
        <v>251</v>
      </c>
      <c r="B65" s="419" t="s">
        <v>250</v>
      </c>
      <c r="C65" s="406"/>
      <c r="D65" s="407"/>
      <c r="E65" s="407"/>
      <c r="F65" s="252"/>
      <c r="G65" s="408"/>
      <c r="H65" s="417"/>
      <c r="I65" s="407"/>
      <c r="J65" s="407"/>
      <c r="K65" s="407"/>
      <c r="L65" s="407"/>
      <c r="M65" s="407"/>
      <c r="N65" s="252"/>
      <c r="O65" s="417"/>
      <c r="P65" s="407"/>
      <c r="Q65" s="252"/>
      <c r="R65" s="417"/>
      <c r="S65" s="407"/>
      <c r="T65" s="252"/>
      <c r="U65" s="417"/>
      <c r="V65" s="308">
        <v>1</v>
      </c>
      <c r="W65" s="252"/>
      <c r="X65" s="417"/>
      <c r="Y65" s="407"/>
      <c r="Z65" s="407"/>
    </row>
    <row r="66" spans="1:38" outlineLevel="1" x14ac:dyDescent="0.2">
      <c r="A66" s="410">
        <v>41646</v>
      </c>
      <c r="B66" s="420" t="s">
        <v>295</v>
      </c>
      <c r="C66" s="421"/>
      <c r="D66" s="422">
        <v>3</v>
      </c>
      <c r="E66" s="422"/>
      <c r="F66" s="423"/>
      <c r="G66" s="424">
        <v>2</v>
      </c>
      <c r="H66" s="425">
        <f>SUM(I66:K66)</f>
        <v>18</v>
      </c>
      <c r="I66" s="422"/>
      <c r="J66" s="422"/>
      <c r="K66" s="422">
        <v>18</v>
      </c>
      <c r="L66" s="273">
        <f>ROUNDDOWN(IF(C66="",0.05*36*G66,0.05*36*G66+4),0)</f>
        <v>3</v>
      </c>
      <c r="M66" s="422">
        <f>N66-H66-L66</f>
        <v>51</v>
      </c>
      <c r="N66" s="423">
        <f t="shared" ref="N66:N72" si="8">G66*36</f>
        <v>72</v>
      </c>
      <c r="O66" s="425"/>
      <c r="P66" s="422"/>
      <c r="Q66" s="423"/>
      <c r="R66" s="425"/>
      <c r="S66" s="422"/>
      <c r="T66" s="423"/>
      <c r="U66" s="425">
        <v>0</v>
      </c>
      <c r="V66" s="422">
        <v>0</v>
      </c>
      <c r="W66" s="423">
        <v>1</v>
      </c>
      <c r="X66" s="425"/>
      <c r="Y66" s="422"/>
      <c r="Z66" s="422"/>
    </row>
    <row r="67" spans="1:38" ht="13.5" outlineLevel="1" thickBot="1" x14ac:dyDescent="0.25">
      <c r="A67" s="410">
        <v>41677</v>
      </c>
      <c r="B67" s="242" t="s">
        <v>288</v>
      </c>
      <c r="C67" s="243"/>
      <c r="D67" s="244">
        <v>3</v>
      </c>
      <c r="E67" s="244"/>
      <c r="F67" s="247"/>
      <c r="G67" s="245">
        <v>2</v>
      </c>
      <c r="H67" s="243">
        <f>SUM(I67:K67)</f>
        <v>18</v>
      </c>
      <c r="I67" s="244"/>
      <c r="J67" s="244"/>
      <c r="K67" s="244">
        <v>18</v>
      </c>
      <c r="L67" s="244">
        <f>ROUNDDOWN(IF(C67="",0.05*36*G67,0.05*36*G67+4),0)</f>
        <v>3</v>
      </c>
      <c r="M67" s="244">
        <f>N67-H67-L67</f>
        <v>51</v>
      </c>
      <c r="N67" s="247">
        <f>G67*36</f>
        <v>72</v>
      </c>
      <c r="O67" s="243"/>
      <c r="P67" s="244"/>
      <c r="Q67" s="247"/>
      <c r="R67" s="243"/>
      <c r="S67" s="244"/>
      <c r="T67" s="247"/>
      <c r="U67" s="243">
        <v>0</v>
      </c>
      <c r="V67" s="244">
        <v>0</v>
      </c>
      <c r="W67" s="247">
        <v>1</v>
      </c>
      <c r="X67" s="243"/>
      <c r="Y67" s="244"/>
      <c r="Z67" s="244"/>
    </row>
    <row r="68" spans="1:38" ht="13.5" thickBot="1" x14ac:dyDescent="0.25">
      <c r="A68" s="301" t="s">
        <v>252</v>
      </c>
      <c r="B68" s="419" t="s">
        <v>253</v>
      </c>
      <c r="C68" s="406"/>
      <c r="D68" s="407"/>
      <c r="E68" s="407"/>
      <c r="F68" s="252"/>
      <c r="G68" s="408"/>
      <c r="H68" s="417"/>
      <c r="I68" s="407"/>
      <c r="J68" s="407"/>
      <c r="K68" s="407"/>
      <c r="L68" s="407"/>
      <c r="M68" s="407"/>
      <c r="N68" s="252"/>
      <c r="O68" s="406"/>
      <c r="P68" s="407"/>
      <c r="Q68" s="252"/>
      <c r="R68" s="417"/>
      <c r="S68" s="407"/>
      <c r="T68" s="252"/>
      <c r="U68" s="406"/>
      <c r="V68" s="407"/>
      <c r="W68" s="252"/>
      <c r="X68" s="406"/>
      <c r="Y68" s="308">
        <v>2</v>
      </c>
      <c r="Z68" s="407"/>
    </row>
    <row r="69" spans="1:38" outlineLevel="1" x14ac:dyDescent="0.2">
      <c r="A69" s="415">
        <v>41647</v>
      </c>
      <c r="B69" s="333" t="s">
        <v>289</v>
      </c>
      <c r="C69" s="272"/>
      <c r="D69" s="273">
        <v>4</v>
      </c>
      <c r="E69" s="273"/>
      <c r="F69" s="230"/>
      <c r="G69" s="311">
        <v>2</v>
      </c>
      <c r="H69" s="414">
        <f>SUM(I69:K69)</f>
        <v>18</v>
      </c>
      <c r="I69" s="273"/>
      <c r="J69" s="273"/>
      <c r="K69" s="273">
        <v>18</v>
      </c>
      <c r="L69" s="273">
        <f>ROUNDDOWN(IF(C69="",0.05*36*G69,0.05*36*G69+4),0)</f>
        <v>3</v>
      </c>
      <c r="M69" s="273">
        <f>N69-H69-L69</f>
        <v>51</v>
      </c>
      <c r="N69" s="230">
        <f t="shared" si="8"/>
        <v>72</v>
      </c>
      <c r="O69" s="272"/>
      <c r="P69" s="273"/>
      <c r="Q69" s="230"/>
      <c r="R69" s="272"/>
      <c r="S69" s="273"/>
      <c r="T69" s="230"/>
      <c r="U69" s="272"/>
      <c r="V69" s="273"/>
      <c r="W69" s="230"/>
      <c r="X69" s="272">
        <v>0</v>
      </c>
      <c r="Y69" s="273">
        <v>0</v>
      </c>
      <c r="Z69" s="273">
        <v>2</v>
      </c>
    </row>
    <row r="70" spans="1:38" ht="13.5" outlineLevel="1" thickBot="1" x14ac:dyDescent="0.25">
      <c r="A70" s="415">
        <v>41678</v>
      </c>
      <c r="B70" s="280" t="s">
        <v>290</v>
      </c>
      <c r="C70" s="243"/>
      <c r="D70" s="244">
        <v>4</v>
      </c>
      <c r="E70" s="244"/>
      <c r="F70" s="247"/>
      <c r="G70" s="245">
        <v>2</v>
      </c>
      <c r="H70" s="243">
        <f>SUM(I70:K70)</f>
        <v>18</v>
      </c>
      <c r="I70" s="244"/>
      <c r="J70" s="244"/>
      <c r="K70" s="244">
        <v>18</v>
      </c>
      <c r="L70" s="244">
        <f>ROUNDDOWN(IF(C70="",0.05*36*G70,0.05*36*G70+4),0)</f>
        <v>3</v>
      </c>
      <c r="M70" s="244">
        <f>N70-H70-L70</f>
        <v>51</v>
      </c>
      <c r="N70" s="247">
        <f>G70*36</f>
        <v>72</v>
      </c>
      <c r="O70" s="243"/>
      <c r="P70" s="244"/>
      <c r="Q70" s="247"/>
      <c r="R70" s="243"/>
      <c r="S70" s="244"/>
      <c r="T70" s="247"/>
      <c r="U70" s="243"/>
      <c r="V70" s="244"/>
      <c r="W70" s="247"/>
      <c r="X70" s="243">
        <v>0</v>
      </c>
      <c r="Y70" s="244">
        <v>0</v>
      </c>
      <c r="Z70" s="244">
        <v>2</v>
      </c>
    </row>
    <row r="71" spans="1:38" ht="13.5" thickBot="1" x14ac:dyDescent="0.25">
      <c r="A71" s="301" t="s">
        <v>255</v>
      </c>
      <c r="B71" s="419" t="s">
        <v>254</v>
      </c>
      <c r="C71" s="406"/>
      <c r="D71" s="407"/>
      <c r="E71" s="407"/>
      <c r="F71" s="252"/>
      <c r="G71" s="426"/>
      <c r="H71" s="406"/>
      <c r="I71" s="407"/>
      <c r="J71" s="407"/>
      <c r="K71" s="407"/>
      <c r="L71" s="407"/>
      <c r="M71" s="407"/>
      <c r="N71" s="252"/>
      <c r="O71" s="406"/>
      <c r="P71" s="407"/>
      <c r="Q71" s="252"/>
      <c r="R71" s="406"/>
      <c r="S71" s="407"/>
      <c r="T71" s="252"/>
      <c r="U71" s="406"/>
      <c r="V71" s="407"/>
      <c r="W71" s="252"/>
      <c r="X71" s="406"/>
      <c r="Y71" s="308">
        <v>2</v>
      </c>
      <c r="Z71" s="407"/>
    </row>
    <row r="72" spans="1:38" outlineLevel="1" x14ac:dyDescent="0.2">
      <c r="A72" s="239" t="s">
        <v>291</v>
      </c>
      <c r="B72" s="231" t="s">
        <v>286</v>
      </c>
      <c r="C72" s="272"/>
      <c r="D72" s="273" t="s">
        <v>256</v>
      </c>
      <c r="E72" s="273"/>
      <c r="F72" s="230"/>
      <c r="G72" s="311">
        <v>2</v>
      </c>
      <c r="H72" s="246">
        <f>SUM(I72:K72)</f>
        <v>18</v>
      </c>
      <c r="I72" s="273"/>
      <c r="J72" s="273"/>
      <c r="K72" s="273">
        <v>18</v>
      </c>
      <c r="L72" s="273">
        <f>ROUNDDOWN(IF(C72="",0.05*36*G72,0.05*36*G72+4),0)</f>
        <v>3</v>
      </c>
      <c r="M72" s="273">
        <f>N72-H72-L72</f>
        <v>51</v>
      </c>
      <c r="N72" s="230">
        <f t="shared" si="8"/>
        <v>72</v>
      </c>
      <c r="O72" s="272"/>
      <c r="P72" s="273"/>
      <c r="Q72" s="230"/>
      <c r="R72" s="272"/>
      <c r="S72" s="273"/>
      <c r="T72" s="230"/>
      <c r="U72" s="272"/>
      <c r="V72" s="273"/>
      <c r="W72" s="230"/>
      <c r="X72" s="272">
        <v>0</v>
      </c>
      <c r="Y72" s="273">
        <v>0</v>
      </c>
      <c r="Z72" s="273">
        <v>2</v>
      </c>
    </row>
    <row r="73" spans="1:38" ht="13.5" outlineLevel="1" thickBot="1" x14ac:dyDescent="0.25">
      <c r="A73" s="239" t="s">
        <v>293</v>
      </c>
      <c r="B73" s="242" t="s">
        <v>287</v>
      </c>
      <c r="C73" s="246"/>
      <c r="D73" s="244" t="s">
        <v>256</v>
      </c>
      <c r="E73" s="244"/>
      <c r="F73" s="247"/>
      <c r="G73" s="245">
        <v>2</v>
      </c>
      <c r="H73" s="246">
        <f>SUM(I73:K73)</f>
        <v>18</v>
      </c>
      <c r="I73" s="244"/>
      <c r="J73" s="244"/>
      <c r="K73" s="244">
        <v>18</v>
      </c>
      <c r="L73" s="244">
        <f>ROUNDDOWN(IF(C73="",0.05*36*G73,0.05*36*G73+4),0)</f>
        <v>3</v>
      </c>
      <c r="M73" s="244">
        <f>N73-H73-L73</f>
        <v>51</v>
      </c>
      <c r="N73" s="247">
        <f>G73*36</f>
        <v>72</v>
      </c>
      <c r="O73" s="246"/>
      <c r="P73" s="244"/>
      <c r="Q73" s="247"/>
      <c r="R73" s="246"/>
      <c r="S73" s="244"/>
      <c r="T73" s="247"/>
      <c r="U73" s="246"/>
      <c r="V73" s="244"/>
      <c r="W73" s="247"/>
      <c r="X73" s="246">
        <v>0</v>
      </c>
      <c r="Y73" s="244">
        <v>0</v>
      </c>
      <c r="Z73" s="244">
        <v>2</v>
      </c>
    </row>
    <row r="74" spans="1:38" ht="15.75" customHeight="1" thickBot="1" x14ac:dyDescent="0.25">
      <c r="A74" s="427"/>
      <c r="B74" s="428" t="s">
        <v>175</v>
      </c>
      <c r="C74" s="307"/>
      <c r="D74" s="304"/>
      <c r="E74" s="304"/>
      <c r="F74" s="429"/>
      <c r="G74" s="254">
        <f t="shared" ref="G74:L74" si="9">SUM(G75:G76)</f>
        <v>60</v>
      </c>
      <c r="H74" s="264">
        <f t="shared" si="9"/>
        <v>626</v>
      </c>
      <c r="I74" s="257">
        <f t="shared" si="9"/>
        <v>128</v>
      </c>
      <c r="J74" s="257">
        <f t="shared" si="9"/>
        <v>58</v>
      </c>
      <c r="K74" s="257">
        <f t="shared" si="9"/>
        <v>404</v>
      </c>
      <c r="L74" s="257">
        <f t="shared" si="9"/>
        <v>122</v>
      </c>
      <c r="M74" s="257">
        <f t="shared" ref="M74:N74" si="10">SUM(M75:M76)</f>
        <v>1412</v>
      </c>
      <c r="N74" s="430">
        <f t="shared" si="10"/>
        <v>2160</v>
      </c>
      <c r="O74" s="303"/>
      <c r="P74" s="376">
        <f>G13+G14+G15+G23+G36+G37+G38+G41+G43</f>
        <v>22</v>
      </c>
      <c r="Q74" s="381"/>
      <c r="R74" s="220"/>
      <c r="S74" s="376">
        <f>G19+G27+G39+G42+G44+G51</f>
        <v>16</v>
      </c>
      <c r="T74" s="381"/>
      <c r="U74" s="220"/>
      <c r="V74" s="376">
        <f>G31+G45+G60+G63+G66+G48+G57+G54</f>
        <v>18</v>
      </c>
      <c r="W74" s="381"/>
      <c r="X74" s="220"/>
      <c r="Y74" s="376">
        <f>G69+G72</f>
        <v>4</v>
      </c>
      <c r="Z74" s="221"/>
    </row>
    <row r="75" spans="1:38" ht="15" thickBot="1" x14ac:dyDescent="0.25">
      <c r="A75" s="431" t="s">
        <v>135</v>
      </c>
      <c r="B75" s="432" t="s">
        <v>141</v>
      </c>
      <c r="C75" s="227" t="s">
        <v>135</v>
      </c>
      <c r="D75" s="228" t="s">
        <v>135</v>
      </c>
      <c r="E75" s="228" t="s">
        <v>135</v>
      </c>
      <c r="F75" s="253" t="s">
        <v>135</v>
      </c>
      <c r="G75" s="433">
        <f t="shared" ref="G75:N75" si="11">G12+G35</f>
        <v>18</v>
      </c>
      <c r="H75" s="434">
        <f t="shared" si="11"/>
        <v>216</v>
      </c>
      <c r="I75" s="435">
        <f t="shared" si="11"/>
        <v>74</v>
      </c>
      <c r="J75" s="435">
        <f t="shared" si="11"/>
        <v>0</v>
      </c>
      <c r="K75" s="435">
        <f t="shared" si="11"/>
        <v>142</v>
      </c>
      <c r="L75" s="435">
        <f t="shared" si="11"/>
        <v>33</v>
      </c>
      <c r="M75" s="435">
        <f t="shared" si="11"/>
        <v>399</v>
      </c>
      <c r="N75" s="436">
        <f t="shared" si="11"/>
        <v>648</v>
      </c>
      <c r="O75" s="434"/>
      <c r="P75" s="435"/>
      <c r="Q75" s="261"/>
      <c r="R75" s="437"/>
      <c r="S75" s="435"/>
      <c r="T75" s="261"/>
      <c r="U75" s="437"/>
      <c r="V75" s="435"/>
      <c r="W75" s="261"/>
      <c r="X75" s="437"/>
      <c r="Y75" s="435"/>
      <c r="Z75" s="435"/>
    </row>
    <row r="76" spans="1:38" ht="15" thickBot="1" x14ac:dyDescent="0.25">
      <c r="A76" s="431"/>
      <c r="B76" s="432" t="s">
        <v>142</v>
      </c>
      <c r="C76" s="227"/>
      <c r="D76" s="228"/>
      <c r="E76" s="228"/>
      <c r="F76" s="253"/>
      <c r="G76" s="438">
        <f t="shared" ref="G76:N76" si="12">G16+G40</f>
        <v>42</v>
      </c>
      <c r="H76" s="439">
        <f t="shared" si="12"/>
        <v>410</v>
      </c>
      <c r="I76" s="440">
        <f t="shared" si="12"/>
        <v>54</v>
      </c>
      <c r="J76" s="440">
        <f t="shared" si="12"/>
        <v>58</v>
      </c>
      <c r="K76" s="440">
        <f t="shared" si="12"/>
        <v>262</v>
      </c>
      <c r="L76" s="440">
        <f t="shared" si="12"/>
        <v>89</v>
      </c>
      <c r="M76" s="440">
        <f t="shared" si="12"/>
        <v>1013</v>
      </c>
      <c r="N76" s="441">
        <f t="shared" si="12"/>
        <v>1512</v>
      </c>
      <c r="O76" s="434"/>
      <c r="P76" s="435"/>
      <c r="Q76" s="261"/>
      <c r="R76" s="437"/>
      <c r="S76" s="435"/>
      <c r="T76" s="261"/>
      <c r="U76" s="437"/>
      <c r="V76" s="435"/>
      <c r="W76" s="261"/>
      <c r="X76" s="437"/>
      <c r="Y76" s="435"/>
      <c r="Z76" s="435"/>
    </row>
    <row r="77" spans="1:38" ht="15" thickBot="1" x14ac:dyDescent="0.25">
      <c r="A77" s="431" t="s">
        <v>135</v>
      </c>
      <c r="B77" s="432" t="s">
        <v>144</v>
      </c>
      <c r="C77" s="227" t="s">
        <v>135</v>
      </c>
      <c r="D77" s="228" t="s">
        <v>135</v>
      </c>
      <c r="E77" s="228" t="s">
        <v>135</v>
      </c>
      <c r="F77" s="253" t="s">
        <v>135</v>
      </c>
      <c r="G77" s="433">
        <f t="shared" ref="G77:N77" si="13">G46+G17</f>
        <v>27</v>
      </c>
      <c r="H77" s="434">
        <f t="shared" si="13"/>
        <v>244</v>
      </c>
      <c r="I77" s="435">
        <f t="shared" si="13"/>
        <v>18</v>
      </c>
      <c r="J77" s="435">
        <f t="shared" si="13"/>
        <v>0</v>
      </c>
      <c r="K77" s="435">
        <f t="shared" si="13"/>
        <v>190</v>
      </c>
      <c r="L77" s="435">
        <f t="shared" si="13"/>
        <v>45</v>
      </c>
      <c r="M77" s="435">
        <f t="shared" si="13"/>
        <v>683</v>
      </c>
      <c r="N77" s="436">
        <f t="shared" si="13"/>
        <v>972</v>
      </c>
      <c r="O77" s="434"/>
      <c r="P77" s="435"/>
      <c r="Q77" s="261"/>
      <c r="R77" s="437"/>
      <c r="S77" s="435"/>
      <c r="T77" s="261"/>
      <c r="U77" s="437"/>
      <c r="V77" s="435"/>
      <c r="W77" s="261"/>
      <c r="X77" s="437"/>
      <c r="Y77" s="435"/>
      <c r="Z77" s="435"/>
    </row>
    <row r="78" spans="1:38" ht="15.75" thickBot="1" x14ac:dyDescent="0.3">
      <c r="A78" s="442" t="s">
        <v>173</v>
      </c>
      <c r="B78" s="338" t="s">
        <v>169</v>
      </c>
      <c r="C78" s="260" t="s">
        <v>135</v>
      </c>
      <c r="D78" s="228" t="s">
        <v>135</v>
      </c>
      <c r="E78" s="228" t="s">
        <v>135</v>
      </c>
      <c r="F78" s="339" t="s">
        <v>135</v>
      </c>
      <c r="G78" s="443">
        <f>SUM(G80:G84)</f>
        <v>51</v>
      </c>
      <c r="H78" s="444"/>
      <c r="I78" s="445"/>
      <c r="J78" s="445"/>
      <c r="K78" s="445"/>
      <c r="L78" s="446">
        <f>SUM(L80:L84)</f>
        <v>91</v>
      </c>
      <c r="M78" s="445">
        <f>SUM(M80:M84)</f>
        <v>1745</v>
      </c>
      <c r="N78" s="445">
        <f>SUM(N80:N84)</f>
        <v>1836</v>
      </c>
      <c r="O78" s="434"/>
      <c r="P78" s="401">
        <f>SUM(P80:P84)</f>
        <v>7</v>
      </c>
      <c r="Q78" s="399"/>
      <c r="R78" s="402"/>
      <c r="S78" s="401">
        <f>SUM(S80:S84)</f>
        <v>15</v>
      </c>
      <c r="T78" s="399"/>
      <c r="U78" s="402"/>
      <c r="V78" s="401">
        <f>SUM(V80:V84)</f>
        <v>12</v>
      </c>
      <c r="W78" s="399"/>
      <c r="X78" s="403"/>
      <c r="Y78" s="401">
        <f>SUM(Y80:Y84)</f>
        <v>17</v>
      </c>
      <c r="Z78" s="401"/>
    </row>
    <row r="79" spans="1:38" ht="15" x14ac:dyDescent="0.25">
      <c r="A79" s="447"/>
      <c r="B79" s="448" t="s">
        <v>128</v>
      </c>
      <c r="C79" s="449"/>
      <c r="D79" s="270"/>
      <c r="E79" s="270"/>
      <c r="F79" s="450"/>
      <c r="G79" s="451"/>
      <c r="H79" s="269"/>
      <c r="I79" s="270"/>
      <c r="J79" s="270"/>
      <c r="K79" s="270"/>
      <c r="L79" s="270"/>
      <c r="M79" s="270"/>
      <c r="N79" s="271"/>
      <c r="O79" s="449"/>
      <c r="P79" s="270"/>
      <c r="Q79" s="271"/>
      <c r="R79" s="449"/>
      <c r="S79" s="270"/>
      <c r="T79" s="271"/>
      <c r="U79" s="449"/>
      <c r="V79" s="270"/>
      <c r="W79" s="271"/>
      <c r="X79" s="269"/>
      <c r="Y79" s="270"/>
      <c r="Z79" s="270"/>
      <c r="AA79" s="452"/>
      <c r="AB79" s="452"/>
      <c r="AC79" s="452"/>
      <c r="AD79" s="452"/>
      <c r="AE79" s="452"/>
      <c r="AF79" s="452"/>
      <c r="AG79" s="452"/>
      <c r="AH79" s="452"/>
      <c r="AI79" s="452"/>
      <c r="AJ79" s="452"/>
      <c r="AK79" s="452"/>
      <c r="AL79" s="452"/>
    </row>
    <row r="80" spans="1:38" s="460" customFormat="1" ht="25.5" x14ac:dyDescent="0.2">
      <c r="A80" s="453"/>
      <c r="B80" s="454" t="s">
        <v>304</v>
      </c>
      <c r="C80" s="455"/>
      <c r="D80" s="456" t="s">
        <v>249</v>
      </c>
      <c r="E80" s="456"/>
      <c r="F80" s="457"/>
      <c r="G80" s="458">
        <v>3</v>
      </c>
      <c r="H80" s="459"/>
      <c r="I80" s="456"/>
      <c r="J80" s="456"/>
      <c r="K80" s="456"/>
      <c r="L80" s="456">
        <v>18</v>
      </c>
      <c r="M80" s="456">
        <f>N80-L80</f>
        <v>90</v>
      </c>
      <c r="N80" s="453">
        <f>G80*36</f>
        <v>108</v>
      </c>
      <c r="O80" s="455"/>
      <c r="P80" s="456"/>
      <c r="Q80" s="453"/>
      <c r="R80" s="455"/>
      <c r="S80" s="456"/>
      <c r="T80" s="453"/>
      <c r="U80" s="455"/>
      <c r="V80" s="456">
        <v>3</v>
      </c>
      <c r="W80" s="453"/>
      <c r="X80" s="459"/>
      <c r="Y80" s="456"/>
      <c r="Z80" s="456"/>
    </row>
    <row r="81" spans="1:38" ht="15" x14ac:dyDescent="0.25">
      <c r="A81" s="461"/>
      <c r="B81" s="462" t="s">
        <v>129</v>
      </c>
      <c r="C81" s="285"/>
      <c r="D81" s="463"/>
      <c r="E81" s="463"/>
      <c r="F81" s="464"/>
      <c r="G81" s="465"/>
      <c r="H81" s="466"/>
      <c r="I81" s="463"/>
      <c r="J81" s="463"/>
      <c r="K81" s="463"/>
      <c r="L81" s="463"/>
      <c r="M81" s="463"/>
      <c r="N81" s="467"/>
      <c r="O81" s="468"/>
      <c r="P81" s="469"/>
      <c r="Q81" s="461"/>
      <c r="R81" s="468"/>
      <c r="S81" s="469"/>
      <c r="T81" s="461"/>
      <c r="U81" s="468"/>
      <c r="V81" s="469"/>
      <c r="W81" s="461"/>
      <c r="X81" s="470"/>
      <c r="Y81" s="469"/>
      <c r="Z81" s="469"/>
      <c r="AA81" s="452"/>
      <c r="AB81" s="452"/>
      <c r="AC81" s="452"/>
      <c r="AD81" s="452"/>
      <c r="AE81" s="452"/>
      <c r="AF81" s="452"/>
      <c r="AG81" s="452"/>
      <c r="AH81" s="452"/>
      <c r="AI81" s="452"/>
      <c r="AJ81" s="452"/>
      <c r="AK81" s="452"/>
      <c r="AL81" s="452"/>
    </row>
    <row r="82" spans="1:38" s="473" customFormat="1" ht="25.5" x14ac:dyDescent="0.2">
      <c r="A82" s="453"/>
      <c r="B82" s="454" t="s">
        <v>272</v>
      </c>
      <c r="C82" s="471"/>
      <c r="D82" s="456" t="s">
        <v>228</v>
      </c>
      <c r="E82" s="456"/>
      <c r="F82" s="457"/>
      <c r="G82" s="458">
        <v>6</v>
      </c>
      <c r="H82" s="459"/>
      <c r="I82" s="456"/>
      <c r="J82" s="456"/>
      <c r="K82" s="456"/>
      <c r="L82" s="456">
        <v>4</v>
      </c>
      <c r="M82" s="456">
        <f>N82-L82</f>
        <v>212</v>
      </c>
      <c r="N82" s="453">
        <f t="shared" ref="N82:N87" si="14">G82*36</f>
        <v>216</v>
      </c>
      <c r="O82" s="455"/>
      <c r="P82" s="456"/>
      <c r="Q82" s="453"/>
      <c r="R82" s="455"/>
      <c r="S82" s="456">
        <v>6</v>
      </c>
      <c r="T82" s="453"/>
      <c r="U82" s="455"/>
      <c r="V82" s="456"/>
      <c r="W82" s="453"/>
      <c r="X82" s="459"/>
      <c r="Y82" s="456"/>
      <c r="Z82" s="456"/>
      <c r="AA82" s="472"/>
      <c r="AB82" s="472"/>
      <c r="AC82" s="472"/>
      <c r="AD82" s="472"/>
      <c r="AE82" s="472"/>
      <c r="AF82" s="472"/>
      <c r="AG82" s="472"/>
      <c r="AH82" s="472"/>
      <c r="AI82" s="472"/>
      <c r="AJ82" s="472"/>
      <c r="AK82" s="472"/>
      <c r="AL82" s="472"/>
    </row>
    <row r="83" spans="1:38" s="475" customFormat="1" x14ac:dyDescent="0.2">
      <c r="A83" s="247"/>
      <c r="B83" s="364" t="s">
        <v>261</v>
      </c>
      <c r="C83" s="250"/>
      <c r="D83" s="244" t="s">
        <v>249</v>
      </c>
      <c r="E83" s="244"/>
      <c r="F83" s="337"/>
      <c r="G83" s="245">
        <v>3</v>
      </c>
      <c r="H83" s="246"/>
      <c r="I83" s="244"/>
      <c r="J83" s="244"/>
      <c r="K83" s="244"/>
      <c r="L83" s="244">
        <v>2</v>
      </c>
      <c r="M83" s="244">
        <f>N83-L83</f>
        <v>106</v>
      </c>
      <c r="N83" s="247">
        <f t="shared" si="14"/>
        <v>108</v>
      </c>
      <c r="O83" s="455"/>
      <c r="P83" s="456"/>
      <c r="Q83" s="453"/>
      <c r="R83" s="455"/>
      <c r="S83" s="456"/>
      <c r="T83" s="453"/>
      <c r="U83" s="455"/>
      <c r="V83" s="456">
        <v>3</v>
      </c>
      <c r="W83" s="453"/>
      <c r="X83" s="459"/>
      <c r="Y83" s="456"/>
      <c r="Z83" s="456"/>
      <c r="AA83" s="474"/>
      <c r="AB83" s="474"/>
      <c r="AC83" s="474"/>
      <c r="AD83" s="474"/>
      <c r="AE83" s="474"/>
      <c r="AF83" s="474"/>
      <c r="AG83" s="474"/>
      <c r="AH83" s="474"/>
      <c r="AI83" s="474"/>
      <c r="AJ83" s="474"/>
      <c r="AK83" s="474"/>
      <c r="AL83" s="474"/>
    </row>
    <row r="84" spans="1:38" ht="15.75" thickBot="1" x14ac:dyDescent="0.3">
      <c r="A84" s="331"/>
      <c r="B84" s="462" t="s">
        <v>186</v>
      </c>
      <c r="C84" s="285"/>
      <c r="D84" s="476" t="s">
        <v>258</v>
      </c>
      <c r="E84" s="476"/>
      <c r="F84" s="477"/>
      <c r="G84" s="478">
        <v>39</v>
      </c>
      <c r="H84" s="479"/>
      <c r="I84" s="480"/>
      <c r="J84" s="480"/>
      <c r="K84" s="480"/>
      <c r="L84" s="480">
        <f>18+17+18+14</f>
        <v>67</v>
      </c>
      <c r="M84" s="480">
        <f>N84-L84</f>
        <v>1337</v>
      </c>
      <c r="N84" s="481">
        <f t="shared" si="14"/>
        <v>1404</v>
      </c>
      <c r="O84" s="482"/>
      <c r="P84" s="483">
        <v>7</v>
      </c>
      <c r="Q84" s="484"/>
      <c r="R84" s="482"/>
      <c r="S84" s="483">
        <v>9</v>
      </c>
      <c r="T84" s="484"/>
      <c r="U84" s="482"/>
      <c r="V84" s="483">
        <v>6</v>
      </c>
      <c r="W84" s="484"/>
      <c r="X84" s="485"/>
      <c r="Y84" s="486">
        <v>17</v>
      </c>
      <c r="Z84" s="487"/>
      <c r="AA84" s="392"/>
      <c r="AB84" s="392"/>
      <c r="AC84" s="392"/>
      <c r="AD84" s="392"/>
      <c r="AE84" s="392"/>
      <c r="AF84" s="392"/>
      <c r="AG84" s="392"/>
      <c r="AH84" s="392"/>
      <c r="AI84" s="392"/>
      <c r="AJ84" s="392"/>
      <c r="AK84" s="392"/>
      <c r="AL84" s="392"/>
    </row>
    <row r="85" spans="1:38" ht="15.75" customHeight="1" thickBot="1" x14ac:dyDescent="0.25">
      <c r="A85" s="442" t="s">
        <v>174</v>
      </c>
      <c r="B85" s="488" t="s">
        <v>184</v>
      </c>
      <c r="C85" s="260" t="s">
        <v>135</v>
      </c>
      <c r="D85" s="228" t="s">
        <v>135</v>
      </c>
      <c r="E85" s="228" t="s">
        <v>135</v>
      </c>
      <c r="F85" s="339" t="s">
        <v>135</v>
      </c>
      <c r="G85" s="433">
        <v>9</v>
      </c>
      <c r="H85" s="489"/>
      <c r="I85" s="490"/>
      <c r="J85" s="490"/>
      <c r="K85" s="490"/>
      <c r="L85" s="491">
        <f>L86+L87</f>
        <v>3</v>
      </c>
      <c r="M85" s="491">
        <f>M86+M87</f>
        <v>321</v>
      </c>
      <c r="N85" s="492">
        <f t="shared" si="14"/>
        <v>324</v>
      </c>
      <c r="O85" s="493" t="s">
        <v>135</v>
      </c>
      <c r="P85" s="494" t="s">
        <v>135</v>
      </c>
      <c r="Q85" s="442" t="s">
        <v>135</v>
      </c>
      <c r="R85" s="493" t="s">
        <v>135</v>
      </c>
      <c r="S85" s="494" t="s">
        <v>135</v>
      </c>
      <c r="T85" s="442" t="s">
        <v>135</v>
      </c>
      <c r="U85" s="493" t="s">
        <v>135</v>
      </c>
      <c r="V85" s="494" t="s">
        <v>135</v>
      </c>
      <c r="W85" s="442" t="s">
        <v>135</v>
      </c>
      <c r="X85" s="495" t="s">
        <v>135</v>
      </c>
      <c r="Y85" s="496">
        <v>9</v>
      </c>
      <c r="Z85" s="494" t="s">
        <v>135</v>
      </c>
    </row>
    <row r="86" spans="1:38" s="352" customFormat="1" ht="14.25" x14ac:dyDescent="0.2">
      <c r="A86" s="467"/>
      <c r="B86" s="497" t="s">
        <v>259</v>
      </c>
      <c r="C86" s="498"/>
      <c r="D86" s="282"/>
      <c r="E86" s="282"/>
      <c r="F86" s="499"/>
      <c r="G86" s="465"/>
      <c r="H86" s="500"/>
      <c r="I86" s="501"/>
      <c r="J86" s="501"/>
      <c r="K86" s="501"/>
      <c r="L86" s="502"/>
      <c r="M86" s="503"/>
      <c r="N86" s="504"/>
      <c r="O86" s="470"/>
      <c r="P86" s="469"/>
      <c r="Q86" s="461"/>
      <c r="R86" s="468"/>
      <c r="S86" s="469"/>
      <c r="T86" s="461"/>
      <c r="U86" s="468"/>
      <c r="V86" s="469"/>
      <c r="W86" s="461"/>
      <c r="X86" s="468"/>
      <c r="Y86" s="469"/>
      <c r="Z86" s="469"/>
    </row>
    <row r="87" spans="1:38" s="352" customFormat="1" ht="15" thickBot="1" x14ac:dyDescent="0.25">
      <c r="A87" s="505"/>
      <c r="B87" s="506" t="s">
        <v>260</v>
      </c>
      <c r="C87" s="507"/>
      <c r="D87" s="295"/>
      <c r="E87" s="295"/>
      <c r="F87" s="508"/>
      <c r="G87" s="509">
        <v>9</v>
      </c>
      <c r="H87" s="294"/>
      <c r="I87" s="295"/>
      <c r="J87" s="295"/>
      <c r="K87" s="295"/>
      <c r="L87" s="510">
        <v>3</v>
      </c>
      <c r="M87" s="507">
        <f>N87-L87</f>
        <v>321</v>
      </c>
      <c r="N87" s="505">
        <f t="shared" si="14"/>
        <v>324</v>
      </c>
      <c r="O87" s="511"/>
      <c r="P87" s="487"/>
      <c r="Q87" s="512"/>
      <c r="R87" s="513"/>
      <c r="S87" s="487"/>
      <c r="T87" s="512"/>
      <c r="U87" s="513"/>
      <c r="V87" s="487"/>
      <c r="W87" s="512"/>
      <c r="X87" s="513"/>
      <c r="Y87" s="487">
        <v>9</v>
      </c>
      <c r="Z87" s="487"/>
    </row>
    <row r="88" spans="1:38" ht="15.75" thickBot="1" x14ac:dyDescent="0.3">
      <c r="A88" s="514"/>
      <c r="B88" s="515" t="s">
        <v>177</v>
      </c>
      <c r="C88" s="516"/>
      <c r="D88" s="517"/>
      <c r="E88" s="517"/>
      <c r="F88" s="518"/>
      <c r="G88" s="519">
        <f>G74+G78+G85</f>
        <v>120</v>
      </c>
      <c r="H88" s="398">
        <f t="shared" ref="H88:N88" si="15">H78+H85+H74</f>
        <v>626</v>
      </c>
      <c r="I88" s="398">
        <f t="shared" si="15"/>
        <v>128</v>
      </c>
      <c r="J88" s="398">
        <f t="shared" si="15"/>
        <v>58</v>
      </c>
      <c r="K88" s="401">
        <f t="shared" si="15"/>
        <v>404</v>
      </c>
      <c r="L88" s="404">
        <f t="shared" si="15"/>
        <v>216</v>
      </c>
      <c r="M88" s="399">
        <f t="shared" si="15"/>
        <v>3478</v>
      </c>
      <c r="N88" s="520">
        <f t="shared" si="15"/>
        <v>4320</v>
      </c>
      <c r="O88" s="521">
        <f>P74+P78</f>
        <v>29</v>
      </c>
      <c r="P88" s="522"/>
      <c r="Q88" s="523"/>
      <c r="R88" s="521">
        <f>S74+S78</f>
        <v>31</v>
      </c>
      <c r="S88" s="522"/>
      <c r="T88" s="523"/>
      <c r="U88" s="521">
        <f>V78+V74</f>
        <v>30</v>
      </c>
      <c r="V88" s="522"/>
      <c r="W88" s="523"/>
      <c r="X88" s="521">
        <f>Y78+Y74+Y85</f>
        <v>30</v>
      </c>
      <c r="Y88" s="522"/>
      <c r="Z88" s="523"/>
    </row>
    <row r="89" spans="1:38" ht="15" thickBot="1" x14ac:dyDescent="0.25">
      <c r="A89" s="433" t="s">
        <v>157</v>
      </c>
      <c r="B89" s="524" t="s">
        <v>158</v>
      </c>
      <c r="C89" s="260" t="s">
        <v>135</v>
      </c>
      <c r="D89" s="228" t="s">
        <v>135</v>
      </c>
      <c r="E89" s="228" t="s">
        <v>135</v>
      </c>
      <c r="F89" s="339" t="s">
        <v>135</v>
      </c>
      <c r="G89" s="214"/>
      <c r="H89" s="227"/>
      <c r="I89" s="228"/>
      <c r="J89" s="228"/>
      <c r="K89" s="228"/>
      <c r="L89" s="228"/>
      <c r="M89" s="228"/>
      <c r="N89" s="229"/>
      <c r="O89" s="493" t="s">
        <v>135</v>
      </c>
      <c r="P89" s="494"/>
      <c r="Q89" s="442" t="s">
        <v>135</v>
      </c>
      <c r="R89" s="493" t="s">
        <v>135</v>
      </c>
      <c r="S89" s="494"/>
      <c r="T89" s="442" t="s">
        <v>135</v>
      </c>
      <c r="U89" s="493" t="s">
        <v>135</v>
      </c>
      <c r="V89" s="494"/>
      <c r="W89" s="442" t="s">
        <v>135</v>
      </c>
      <c r="X89" s="495" t="s">
        <v>135</v>
      </c>
      <c r="Y89" s="494"/>
      <c r="Z89" s="494" t="s">
        <v>135</v>
      </c>
    </row>
    <row r="90" spans="1:38" ht="13.5" thickBot="1" x14ac:dyDescent="0.25">
      <c r="A90" s="331"/>
      <c r="B90" s="364" t="s">
        <v>188</v>
      </c>
      <c r="C90" s="525"/>
      <c r="D90" s="314"/>
      <c r="E90" s="314"/>
      <c r="F90" s="526"/>
      <c r="G90" s="527"/>
      <c r="H90" s="525"/>
      <c r="I90" s="314"/>
      <c r="J90" s="314"/>
      <c r="K90" s="314"/>
      <c r="L90" s="314"/>
      <c r="M90" s="314"/>
      <c r="N90" s="526"/>
      <c r="O90" s="528"/>
      <c r="P90" s="529"/>
      <c r="Q90" s="530"/>
      <c r="R90" s="531"/>
      <c r="S90" s="529"/>
      <c r="T90" s="530"/>
      <c r="U90" s="531"/>
      <c r="V90" s="529"/>
      <c r="W90" s="530"/>
      <c r="X90" s="532"/>
      <c r="Y90" s="533"/>
      <c r="Z90" s="533"/>
    </row>
    <row r="91" spans="1:38" ht="15.75" thickBot="1" x14ac:dyDescent="0.3">
      <c r="A91" s="433"/>
      <c r="B91" s="338" t="s">
        <v>168</v>
      </c>
      <c r="C91" s="260" t="s">
        <v>135</v>
      </c>
      <c r="D91" s="228" t="s">
        <v>135</v>
      </c>
      <c r="E91" s="228" t="s">
        <v>135</v>
      </c>
      <c r="F91" s="339" t="s">
        <v>135</v>
      </c>
      <c r="G91" s="534">
        <f>G88+G89</f>
        <v>120</v>
      </c>
      <c r="H91" s="227"/>
      <c r="I91" s="228"/>
      <c r="J91" s="228"/>
      <c r="K91" s="228"/>
      <c r="L91" s="228"/>
      <c r="M91" s="228"/>
      <c r="N91" s="399">
        <f>N88+N89</f>
        <v>4320</v>
      </c>
      <c r="O91" s="493" t="s">
        <v>135</v>
      </c>
      <c r="P91" s="535">
        <f>O88+P89</f>
        <v>29</v>
      </c>
      <c r="Q91" s="536" t="s">
        <v>135</v>
      </c>
      <c r="R91" s="537" t="s">
        <v>135</v>
      </c>
      <c r="S91" s="535">
        <f>R88+S89</f>
        <v>31</v>
      </c>
      <c r="T91" s="536" t="s">
        <v>135</v>
      </c>
      <c r="U91" s="537" t="s">
        <v>135</v>
      </c>
      <c r="V91" s="535">
        <f>U88+V89</f>
        <v>30</v>
      </c>
      <c r="W91" s="536" t="s">
        <v>135</v>
      </c>
      <c r="X91" s="538" t="s">
        <v>135</v>
      </c>
      <c r="Y91" s="535">
        <f>X88+Y89</f>
        <v>30</v>
      </c>
      <c r="Z91" s="494" t="s">
        <v>135</v>
      </c>
    </row>
    <row r="92" spans="1:38" ht="15.75" thickBot="1" x14ac:dyDescent="0.3">
      <c r="A92" s="433"/>
      <c r="B92" s="338" t="s">
        <v>180</v>
      </c>
      <c r="D92" s="228" t="s">
        <v>135</v>
      </c>
      <c r="E92" s="228" t="s">
        <v>135</v>
      </c>
      <c r="F92" s="339" t="s">
        <v>135</v>
      </c>
      <c r="G92" s="539"/>
      <c r="H92" s="227"/>
      <c r="I92" s="228"/>
      <c r="J92" s="228"/>
      <c r="K92" s="228"/>
      <c r="L92" s="228"/>
      <c r="M92" s="228"/>
      <c r="N92" s="229"/>
      <c r="O92" s="540" t="s">
        <v>121</v>
      </c>
      <c r="P92" s="541"/>
      <c r="Q92" s="542"/>
      <c r="R92" s="540" t="s">
        <v>122</v>
      </c>
      <c r="S92" s="541"/>
      <c r="T92" s="542"/>
      <c r="U92" s="540" t="s">
        <v>123</v>
      </c>
      <c r="V92" s="541"/>
      <c r="W92" s="542"/>
      <c r="X92" s="540" t="s">
        <v>124</v>
      </c>
      <c r="Y92" s="541"/>
      <c r="Z92" s="542"/>
      <c r="AA92" s="543"/>
      <c r="AB92" s="543"/>
      <c r="AC92" s="543"/>
      <c r="AD92" s="543"/>
      <c r="AE92" s="543"/>
      <c r="AF92" s="543"/>
      <c r="AG92" s="543"/>
      <c r="AH92" s="543"/>
      <c r="AI92" s="543"/>
      <c r="AJ92" s="543"/>
      <c r="AK92" s="543"/>
      <c r="AL92" s="543"/>
    </row>
    <row r="93" spans="1:38" ht="14.25" x14ac:dyDescent="0.2">
      <c r="A93" s="325"/>
      <c r="B93" s="544" t="s">
        <v>181</v>
      </c>
      <c r="C93" s="274"/>
      <c r="D93" s="312"/>
      <c r="E93" s="312"/>
      <c r="F93" s="545"/>
      <c r="G93" s="546">
        <f>SUM(O93:Z93)</f>
        <v>47</v>
      </c>
      <c r="H93" s="547"/>
      <c r="I93" s="312"/>
      <c r="J93" s="312"/>
      <c r="K93" s="312"/>
      <c r="L93" s="312"/>
      <c r="M93" s="312"/>
      <c r="N93" s="545"/>
      <c r="O93" s="548">
        <f>P12+P16+P35+P40+P46</f>
        <v>19</v>
      </c>
      <c r="P93" s="549"/>
      <c r="Q93" s="550"/>
      <c r="R93" s="551">
        <f>S12+S16+S35+S40+S46</f>
        <v>12</v>
      </c>
      <c r="S93" s="552"/>
      <c r="T93" s="553"/>
      <c r="U93" s="551">
        <f>V12+V16+V35+V40+V46</f>
        <v>12</v>
      </c>
      <c r="V93" s="552"/>
      <c r="W93" s="553"/>
      <c r="X93" s="551">
        <f>Y12+Y16+Y35+Y40+Y46</f>
        <v>4</v>
      </c>
      <c r="Y93" s="552"/>
      <c r="Z93" s="553"/>
      <c r="AA93" s="554"/>
      <c r="AB93" s="555"/>
      <c r="AC93" s="555"/>
      <c r="AD93" s="554"/>
      <c r="AE93" s="555"/>
      <c r="AF93" s="555"/>
      <c r="AG93" s="554"/>
      <c r="AH93" s="555"/>
      <c r="AI93" s="555"/>
      <c r="AJ93" s="554"/>
      <c r="AK93" s="555"/>
      <c r="AL93" s="555"/>
    </row>
    <row r="94" spans="1:38" x14ac:dyDescent="0.2">
      <c r="A94" s="331"/>
      <c r="B94" s="364" t="s">
        <v>126</v>
      </c>
      <c r="C94" s="525"/>
      <c r="D94" s="314"/>
      <c r="E94" s="314"/>
      <c r="F94" s="526"/>
      <c r="G94" s="329">
        <f>SUM(O94:Z94)</f>
        <v>6</v>
      </c>
      <c r="H94" s="525"/>
      <c r="I94" s="314"/>
      <c r="J94" s="314"/>
      <c r="K94" s="314"/>
      <c r="L94" s="314"/>
      <c r="M94" s="314"/>
      <c r="N94" s="328"/>
      <c r="O94" s="556">
        <f>COUNTIF(C13:C73,1)</f>
        <v>2</v>
      </c>
      <c r="P94" s="557"/>
      <c r="Q94" s="558"/>
      <c r="R94" s="556">
        <f>COUNTIF(C13:C73,2)</f>
        <v>2</v>
      </c>
      <c r="S94" s="557"/>
      <c r="T94" s="558"/>
      <c r="U94" s="556">
        <f>COUNTIF(C13:C73,3)-1</f>
        <v>2</v>
      </c>
      <c r="V94" s="557"/>
      <c r="W94" s="558"/>
      <c r="X94" s="556">
        <f>COUNTIF(C13:C73,4)</f>
        <v>0</v>
      </c>
      <c r="Y94" s="557"/>
      <c r="Z94" s="558"/>
      <c r="AA94" s="554"/>
      <c r="AB94" s="555"/>
      <c r="AC94" s="555"/>
      <c r="AD94" s="554"/>
      <c r="AE94" s="555"/>
      <c r="AF94" s="555"/>
      <c r="AG94" s="554"/>
      <c r="AH94" s="555"/>
      <c r="AI94" s="555"/>
      <c r="AJ94" s="554"/>
      <c r="AK94" s="555"/>
      <c r="AL94" s="555"/>
    </row>
    <row r="95" spans="1:38" x14ac:dyDescent="0.2">
      <c r="A95" s="331"/>
      <c r="B95" s="364" t="s">
        <v>127</v>
      </c>
      <c r="C95" s="525"/>
      <c r="D95" s="314"/>
      <c r="E95" s="314"/>
      <c r="F95" s="526"/>
      <c r="G95" s="329">
        <f>SUM(O95:Z95)</f>
        <v>24</v>
      </c>
      <c r="H95" s="525"/>
      <c r="I95" s="314"/>
      <c r="J95" s="314"/>
      <c r="K95" s="314"/>
      <c r="L95" s="314"/>
      <c r="M95" s="314"/>
      <c r="N95" s="328"/>
      <c r="O95" s="556">
        <f>5+1</f>
        <v>6</v>
      </c>
      <c r="P95" s="557"/>
      <c r="Q95" s="558"/>
      <c r="R95" s="556">
        <f>4+2</f>
        <v>6</v>
      </c>
      <c r="S95" s="557"/>
      <c r="T95" s="558"/>
      <c r="U95" s="556">
        <f>6+3</f>
        <v>9</v>
      </c>
      <c r="V95" s="557"/>
      <c r="W95" s="558"/>
      <c r="X95" s="556">
        <f>2+1</f>
        <v>3</v>
      </c>
      <c r="Y95" s="557"/>
      <c r="Z95" s="558"/>
      <c r="AA95" s="554"/>
      <c r="AB95" s="555"/>
      <c r="AC95" s="555"/>
      <c r="AD95" s="554"/>
      <c r="AE95" s="555"/>
      <c r="AF95" s="555"/>
      <c r="AG95" s="554"/>
      <c r="AH95" s="555"/>
      <c r="AI95" s="555"/>
      <c r="AJ95" s="554"/>
      <c r="AK95" s="555"/>
      <c r="AL95" s="555"/>
    </row>
    <row r="96" spans="1:38" ht="13.5" thickBot="1" x14ac:dyDescent="0.25">
      <c r="A96" s="559"/>
      <c r="B96" s="371" t="s">
        <v>176</v>
      </c>
      <c r="C96" s="560"/>
      <c r="D96" s="319"/>
      <c r="E96" s="319"/>
      <c r="F96" s="561"/>
      <c r="G96" s="562">
        <v>1</v>
      </c>
      <c r="H96" s="560"/>
      <c r="I96" s="319"/>
      <c r="J96" s="319"/>
      <c r="K96" s="319"/>
      <c r="L96" s="319"/>
      <c r="M96" s="319"/>
      <c r="N96" s="561"/>
      <c r="O96" s="563"/>
      <c r="P96" s="564"/>
      <c r="Q96" s="565"/>
      <c r="R96" s="563">
        <v>1</v>
      </c>
      <c r="S96" s="564"/>
      <c r="T96" s="565"/>
      <c r="U96" s="563"/>
      <c r="V96" s="564"/>
      <c r="W96" s="565"/>
      <c r="X96" s="563"/>
      <c r="Y96" s="564"/>
      <c r="Z96" s="565"/>
      <c r="AA96" s="554"/>
      <c r="AB96" s="555"/>
      <c r="AC96" s="555"/>
      <c r="AD96" s="554"/>
      <c r="AE96" s="555"/>
      <c r="AF96" s="555"/>
      <c r="AG96" s="554"/>
      <c r="AH96" s="555"/>
      <c r="AI96" s="555"/>
      <c r="AJ96" s="554"/>
      <c r="AK96" s="555"/>
      <c r="AL96" s="555"/>
    </row>
    <row r="97" spans="1:26" x14ac:dyDescent="0.2">
      <c r="A97" s="566"/>
      <c r="B97" s="567"/>
    </row>
    <row r="98" spans="1:26" x14ac:dyDescent="0.2">
      <c r="A98" s="569"/>
      <c r="B98" s="567"/>
      <c r="C98" s="570"/>
      <c r="D98" s="571"/>
      <c r="E98" s="567"/>
      <c r="G98" s="571"/>
      <c r="H98" s="572"/>
      <c r="I98" s="474"/>
      <c r="K98" s="573"/>
      <c r="L98" s="574"/>
      <c r="M98" s="574"/>
      <c r="N98" s="574"/>
      <c r="O98" s="574"/>
      <c r="P98" s="574"/>
      <c r="Q98" s="574"/>
      <c r="R98" s="575"/>
      <c r="S98" s="575"/>
      <c r="T98" s="575"/>
      <c r="U98" s="575"/>
      <c r="V98" s="575"/>
      <c r="W98" s="575"/>
      <c r="X98" s="575"/>
      <c r="Y98" s="575"/>
      <c r="Z98" s="576"/>
    </row>
    <row r="99" spans="1:26" x14ac:dyDescent="0.2">
      <c r="A99" s="569"/>
      <c r="C99" s="577"/>
      <c r="D99" s="570"/>
      <c r="E99" s="567"/>
      <c r="F99" s="578"/>
      <c r="G99" s="578"/>
      <c r="I99" s="474"/>
      <c r="K99" s="573"/>
      <c r="L99" s="574"/>
      <c r="M99" s="574"/>
      <c r="N99" s="574"/>
      <c r="O99" s="574"/>
      <c r="P99" s="574"/>
      <c r="Q99" s="574"/>
      <c r="R99" s="575"/>
      <c r="S99" s="575"/>
      <c r="T99" s="575"/>
      <c r="U99" s="575"/>
      <c r="V99" s="575"/>
      <c r="W99" s="575"/>
      <c r="X99" s="575"/>
      <c r="Y99" s="575"/>
      <c r="Z99" s="576"/>
    </row>
    <row r="100" spans="1:26" x14ac:dyDescent="0.2">
      <c r="A100" s="579"/>
      <c r="C100" s="578"/>
      <c r="D100" s="580"/>
      <c r="E100" s="580"/>
      <c r="F100" s="578"/>
      <c r="G100" s="578"/>
      <c r="I100" s="571"/>
      <c r="J100" s="571"/>
      <c r="K100" s="573"/>
      <c r="L100" s="574"/>
      <c r="M100" s="574"/>
      <c r="N100" s="574"/>
      <c r="O100" s="574"/>
      <c r="P100" s="574"/>
      <c r="Q100" s="574"/>
      <c r="R100" s="581"/>
      <c r="S100" s="581"/>
      <c r="T100" s="581"/>
      <c r="U100" s="581"/>
      <c r="V100" s="581"/>
      <c r="W100" s="581"/>
      <c r="X100" s="581"/>
      <c r="Y100" s="581"/>
      <c r="Z100" s="582"/>
    </row>
    <row r="101" spans="1:26" ht="41.25" customHeight="1" x14ac:dyDescent="0.2">
      <c r="A101" s="579"/>
      <c r="C101" s="580"/>
      <c r="D101" s="580"/>
      <c r="E101" s="580"/>
      <c r="F101" s="578"/>
      <c r="G101" s="578"/>
      <c r="H101" s="578"/>
      <c r="I101" s="578"/>
      <c r="J101" s="578"/>
      <c r="K101" s="583"/>
      <c r="L101" s="574"/>
      <c r="M101" s="574"/>
      <c r="N101" s="574"/>
      <c r="O101" s="574"/>
      <c r="P101" s="574"/>
      <c r="Q101" s="574"/>
      <c r="R101" s="581"/>
      <c r="S101" s="581"/>
      <c r="T101" s="581"/>
      <c r="U101" s="581"/>
      <c r="V101" s="581"/>
      <c r="W101" s="581"/>
      <c r="X101" s="581"/>
      <c r="Y101" s="581"/>
      <c r="Z101" s="582"/>
    </row>
    <row r="102" spans="1:26" x14ac:dyDescent="0.2">
      <c r="A102" s="579"/>
      <c r="C102" s="580"/>
      <c r="D102" s="580"/>
      <c r="E102" s="580"/>
      <c r="F102" s="578"/>
      <c r="G102" s="578"/>
      <c r="H102" s="578"/>
      <c r="I102" s="578"/>
      <c r="J102" s="578"/>
      <c r="K102" s="583"/>
      <c r="L102" s="574"/>
      <c r="M102" s="574"/>
      <c r="N102" s="574"/>
      <c r="O102" s="574"/>
      <c r="P102" s="574"/>
      <c r="Q102" s="574"/>
      <c r="R102" s="581"/>
      <c r="S102" s="581"/>
      <c r="T102" s="581"/>
      <c r="U102" s="581"/>
      <c r="V102" s="581"/>
      <c r="W102" s="581"/>
      <c r="X102" s="581"/>
      <c r="Y102" s="581"/>
      <c r="Z102" s="582"/>
    </row>
    <row r="103" spans="1:26" x14ac:dyDescent="0.2">
      <c r="A103" s="579"/>
      <c r="C103" s="580"/>
      <c r="D103" s="580"/>
      <c r="E103" s="580"/>
      <c r="F103" s="578"/>
      <c r="G103" s="578"/>
      <c r="H103" s="578"/>
      <c r="I103" s="578"/>
      <c r="J103" s="578"/>
      <c r="K103" s="583"/>
      <c r="L103" s="574"/>
      <c r="M103" s="574"/>
      <c r="N103" s="574"/>
      <c r="O103" s="574"/>
      <c r="P103" s="574"/>
      <c r="Q103" s="574"/>
      <c r="R103" s="581"/>
      <c r="S103" s="581"/>
      <c r="T103" s="581"/>
      <c r="U103" s="581"/>
      <c r="V103" s="581"/>
      <c r="W103" s="581"/>
      <c r="X103" s="581"/>
      <c r="Y103" s="581"/>
      <c r="Z103" s="582"/>
    </row>
    <row r="104" spans="1:26" ht="24.75" customHeight="1" x14ac:dyDescent="0.2">
      <c r="A104" s="566"/>
      <c r="E104" s="580"/>
      <c r="F104" s="580"/>
      <c r="G104" s="580"/>
      <c r="H104" s="580"/>
      <c r="I104" s="580"/>
      <c r="J104" s="580"/>
      <c r="K104" s="580"/>
      <c r="L104" s="580"/>
      <c r="M104" s="580"/>
      <c r="N104" s="580"/>
      <c r="O104" s="580"/>
      <c r="P104" s="580"/>
      <c r="Q104" s="580"/>
      <c r="R104" s="580"/>
      <c r="S104" s="580"/>
      <c r="T104" s="580"/>
      <c r="U104" s="580"/>
      <c r="V104" s="580"/>
      <c r="W104" s="580"/>
    </row>
    <row r="105" spans="1:26" x14ac:dyDescent="0.2">
      <c r="A105" s="566"/>
      <c r="E105" s="580"/>
      <c r="F105" s="580"/>
      <c r="G105" s="580"/>
      <c r="H105" s="580"/>
      <c r="I105" s="580"/>
      <c r="J105" s="580"/>
      <c r="K105" s="580"/>
      <c r="L105" s="580"/>
      <c r="M105" s="580"/>
      <c r="N105" s="580"/>
      <c r="O105" s="580"/>
      <c r="P105" s="580"/>
      <c r="Q105" s="580"/>
      <c r="R105" s="584"/>
      <c r="S105" s="584"/>
      <c r="T105" s="584"/>
      <c r="U105" s="584"/>
      <c r="V105" s="584"/>
      <c r="W105" s="584"/>
      <c r="X105" s="584"/>
      <c r="Y105" s="584"/>
      <c r="Z105" s="585"/>
    </row>
    <row r="106" spans="1:26" x14ac:dyDescent="0.2">
      <c r="A106" s="566"/>
      <c r="E106" s="567"/>
      <c r="F106" s="567"/>
      <c r="G106" s="567"/>
      <c r="H106" s="567"/>
      <c r="I106" s="580"/>
      <c r="J106" s="580"/>
      <c r="K106" s="567"/>
      <c r="L106" s="567"/>
      <c r="M106" s="567"/>
      <c r="N106" s="567"/>
      <c r="O106" s="567"/>
      <c r="P106" s="580"/>
      <c r="Q106" s="580"/>
      <c r="R106" s="580"/>
      <c r="S106" s="580"/>
      <c r="T106" s="580"/>
      <c r="U106" s="580"/>
      <c r="V106" s="580"/>
      <c r="W106" s="580"/>
      <c r="X106" s="580"/>
      <c r="Y106" s="580"/>
      <c r="Z106" s="586"/>
    </row>
    <row r="107" spans="1:26" x14ac:dyDescent="0.2">
      <c r="A107" s="566"/>
      <c r="E107" s="567"/>
      <c r="F107" s="567"/>
      <c r="G107" s="567"/>
      <c r="H107" s="567"/>
      <c r="I107" s="580"/>
      <c r="J107" s="580"/>
      <c r="K107" s="567"/>
      <c r="L107" s="567"/>
      <c r="M107" s="567"/>
      <c r="N107" s="567"/>
      <c r="O107" s="567"/>
      <c r="P107" s="580"/>
      <c r="Q107" s="580"/>
      <c r="R107" s="580"/>
      <c r="S107" s="580"/>
      <c r="T107" s="580"/>
      <c r="U107" s="580"/>
      <c r="V107" s="580"/>
      <c r="W107" s="580"/>
      <c r="X107" s="587"/>
      <c r="Y107" s="588"/>
      <c r="Z107" s="588"/>
    </row>
    <row r="108" spans="1:26" x14ac:dyDescent="0.2">
      <c r="A108" s="566"/>
      <c r="E108" s="567"/>
      <c r="F108" s="567"/>
      <c r="G108" s="567"/>
      <c r="H108" s="567"/>
      <c r="I108" s="580"/>
      <c r="J108" s="580"/>
      <c r="K108" s="567"/>
      <c r="L108" s="567"/>
      <c r="M108" s="567"/>
      <c r="N108" s="567"/>
      <c r="O108" s="567"/>
      <c r="P108" s="580"/>
      <c r="Q108" s="580"/>
      <c r="X108" s="588"/>
      <c r="Y108" s="588"/>
      <c r="Z108" s="588"/>
    </row>
    <row r="109" spans="1:26" x14ac:dyDescent="0.2">
      <c r="A109" s="566"/>
    </row>
    <row r="110" spans="1:26" x14ac:dyDescent="0.2">
      <c r="A110" s="566"/>
    </row>
    <row r="111" spans="1:26" x14ac:dyDescent="0.2">
      <c r="A111" s="566"/>
    </row>
    <row r="112" spans="1:26" ht="14.25" x14ac:dyDescent="0.2">
      <c r="A112" s="566"/>
      <c r="C112" s="589"/>
      <c r="D112" s="589"/>
      <c r="E112" s="589"/>
      <c r="F112" s="589"/>
      <c r="G112" s="589"/>
      <c r="H112" s="589"/>
      <c r="I112" s="589"/>
      <c r="J112" s="589"/>
      <c r="K112" s="589"/>
      <c r="L112" s="589"/>
      <c r="M112" s="589"/>
      <c r="N112" s="589"/>
      <c r="O112" s="589"/>
      <c r="P112" s="589"/>
      <c r="Q112" s="589"/>
      <c r="R112" s="589"/>
      <c r="S112" s="589"/>
      <c r="T112" s="589"/>
      <c r="U112" s="589"/>
      <c r="V112" s="589"/>
      <c r="W112" s="589"/>
      <c r="X112" s="589"/>
      <c r="Y112" s="589"/>
      <c r="Z112" s="590"/>
    </row>
    <row r="113" spans="1:26" ht="14.25" x14ac:dyDescent="0.2">
      <c r="A113" s="566"/>
      <c r="B113" s="589"/>
      <c r="C113" s="589"/>
      <c r="D113" s="589"/>
      <c r="E113" s="589"/>
      <c r="F113" s="589"/>
      <c r="G113" s="589"/>
      <c r="H113" s="589"/>
      <c r="I113" s="589"/>
      <c r="J113" s="589"/>
      <c r="K113" s="589"/>
      <c r="L113" s="589"/>
      <c r="M113" s="589"/>
      <c r="N113" s="589"/>
      <c r="O113" s="589"/>
      <c r="P113" s="589"/>
      <c r="Q113" s="589"/>
      <c r="R113" s="589"/>
      <c r="S113" s="589"/>
      <c r="T113" s="589"/>
      <c r="U113" s="589"/>
      <c r="V113" s="589"/>
      <c r="W113" s="589"/>
      <c r="X113" s="589"/>
      <c r="Y113" s="589"/>
      <c r="Z113" s="590"/>
    </row>
    <row r="114" spans="1:26" ht="14.25" x14ac:dyDescent="0.2">
      <c r="A114" s="566"/>
      <c r="C114" s="589"/>
      <c r="D114" s="589"/>
      <c r="E114" s="589"/>
      <c r="F114" s="589"/>
      <c r="G114" s="589"/>
      <c r="H114" s="589"/>
      <c r="I114" s="589"/>
      <c r="J114" s="589"/>
      <c r="K114" s="589"/>
      <c r="L114" s="589"/>
      <c r="M114" s="589"/>
      <c r="N114" s="589"/>
      <c r="O114" s="589"/>
      <c r="P114" s="589"/>
      <c r="Q114" s="589"/>
      <c r="R114" s="589"/>
      <c r="S114" s="589"/>
      <c r="T114" s="589"/>
      <c r="U114" s="589"/>
      <c r="V114" s="589"/>
      <c r="W114" s="589"/>
      <c r="X114" s="589"/>
      <c r="Y114" s="589"/>
      <c r="Z114" s="590"/>
    </row>
    <row r="115" spans="1:26" ht="14.25" x14ac:dyDescent="0.2">
      <c r="A115" s="566"/>
      <c r="C115" s="589"/>
      <c r="D115" s="589"/>
      <c r="E115" s="589"/>
      <c r="F115" s="589"/>
      <c r="G115" s="589"/>
      <c r="H115" s="589"/>
      <c r="I115" s="589"/>
      <c r="J115" s="589"/>
      <c r="K115" s="589"/>
      <c r="L115" s="589"/>
      <c r="M115" s="589"/>
      <c r="N115" s="589"/>
      <c r="O115" s="589"/>
      <c r="P115" s="589"/>
      <c r="Q115" s="589"/>
      <c r="R115" s="589"/>
      <c r="S115" s="589"/>
      <c r="T115" s="589"/>
      <c r="U115" s="589"/>
      <c r="V115" s="589"/>
      <c r="W115" s="589"/>
      <c r="X115" s="589"/>
      <c r="Y115" s="589"/>
      <c r="Z115" s="590"/>
    </row>
    <row r="116" spans="1:26" ht="14.25" x14ac:dyDescent="0.2">
      <c r="A116" s="566"/>
      <c r="C116" s="589"/>
      <c r="D116" s="589"/>
      <c r="E116" s="589"/>
      <c r="F116" s="589"/>
      <c r="G116" s="589"/>
      <c r="H116" s="589"/>
      <c r="I116" s="589"/>
      <c r="J116" s="589"/>
      <c r="K116" s="589"/>
      <c r="L116" s="589"/>
      <c r="M116" s="589"/>
      <c r="N116" s="589"/>
      <c r="O116" s="589"/>
      <c r="P116" s="589"/>
      <c r="Q116" s="589"/>
      <c r="R116" s="589"/>
      <c r="S116" s="589"/>
      <c r="T116" s="589"/>
      <c r="U116" s="589"/>
      <c r="V116" s="589"/>
      <c r="W116" s="589"/>
      <c r="X116" s="589"/>
      <c r="Y116" s="589"/>
      <c r="Z116" s="590"/>
    </row>
    <row r="117" spans="1:26" ht="14.25" x14ac:dyDescent="0.2">
      <c r="A117" s="566"/>
      <c r="C117" s="589"/>
      <c r="D117" s="589"/>
      <c r="E117" s="589"/>
      <c r="F117" s="589"/>
      <c r="G117" s="589"/>
      <c r="H117" s="589"/>
      <c r="I117" s="589"/>
      <c r="J117" s="589"/>
      <c r="K117" s="589"/>
      <c r="L117" s="589"/>
      <c r="M117" s="589"/>
      <c r="N117" s="589"/>
      <c r="O117" s="589"/>
      <c r="P117" s="589"/>
      <c r="Q117" s="589"/>
      <c r="R117" s="589"/>
      <c r="S117" s="589"/>
      <c r="T117" s="589"/>
      <c r="U117" s="589"/>
      <c r="V117" s="589"/>
      <c r="W117" s="589"/>
      <c r="X117" s="589"/>
      <c r="Y117" s="589"/>
      <c r="Z117" s="590"/>
    </row>
    <row r="118" spans="1:26" ht="14.25" x14ac:dyDescent="0.2">
      <c r="A118" s="566"/>
      <c r="C118" s="589"/>
      <c r="D118" s="589"/>
      <c r="E118" s="589"/>
      <c r="F118" s="589"/>
      <c r="G118" s="589"/>
      <c r="H118" s="589"/>
      <c r="I118" s="589"/>
      <c r="J118" s="589"/>
      <c r="K118" s="589"/>
      <c r="L118" s="589"/>
      <c r="M118" s="589"/>
      <c r="N118" s="589"/>
      <c r="O118" s="589"/>
      <c r="P118" s="589"/>
      <c r="Q118" s="589"/>
      <c r="R118" s="589"/>
      <c r="S118" s="589"/>
      <c r="T118" s="589"/>
      <c r="U118" s="589"/>
      <c r="V118" s="589"/>
      <c r="W118" s="589"/>
      <c r="X118" s="589"/>
      <c r="Y118" s="589"/>
      <c r="Z118" s="590"/>
    </row>
    <row r="119" spans="1:26" ht="15.75" customHeight="1" x14ac:dyDescent="0.2">
      <c r="A119" s="566"/>
      <c r="C119" s="589"/>
      <c r="D119" s="589"/>
      <c r="E119" s="589"/>
      <c r="F119" s="589"/>
      <c r="G119" s="589"/>
      <c r="H119" s="589"/>
      <c r="I119" s="589"/>
      <c r="J119" s="589"/>
      <c r="K119" s="589"/>
      <c r="L119" s="589"/>
      <c r="M119" s="589"/>
      <c r="N119" s="589"/>
      <c r="O119" s="589"/>
      <c r="P119" s="589"/>
      <c r="Q119" s="589"/>
      <c r="R119" s="589"/>
      <c r="S119" s="589"/>
      <c r="T119" s="589"/>
      <c r="U119" s="589"/>
      <c r="V119" s="589"/>
      <c r="W119" s="589"/>
      <c r="X119" s="589"/>
      <c r="Y119" s="589"/>
      <c r="Z119" s="590"/>
    </row>
    <row r="120" spans="1:26" ht="14.25" x14ac:dyDescent="0.2">
      <c r="A120" s="566"/>
      <c r="C120" s="589"/>
      <c r="D120" s="589"/>
      <c r="E120" s="589"/>
      <c r="F120" s="589"/>
      <c r="G120" s="589"/>
      <c r="H120" s="589"/>
      <c r="I120" s="589"/>
      <c r="J120" s="589"/>
      <c r="K120" s="589"/>
      <c r="L120" s="589"/>
      <c r="M120" s="589"/>
      <c r="N120" s="589"/>
      <c r="O120" s="589"/>
      <c r="P120" s="589"/>
      <c r="Q120" s="589"/>
      <c r="R120" s="589"/>
      <c r="S120" s="589"/>
      <c r="T120" s="589"/>
      <c r="U120" s="589"/>
      <c r="V120" s="589"/>
      <c r="W120" s="589"/>
      <c r="X120" s="589"/>
      <c r="Y120" s="589"/>
      <c r="Z120" s="590"/>
    </row>
    <row r="121" spans="1:26" ht="14.25" x14ac:dyDescent="0.2">
      <c r="A121" s="566"/>
      <c r="C121" s="589"/>
      <c r="D121" s="589"/>
      <c r="E121" s="589"/>
      <c r="F121" s="589"/>
      <c r="G121" s="589"/>
      <c r="H121" s="589"/>
      <c r="I121" s="589"/>
      <c r="J121" s="589"/>
      <c r="K121" s="589"/>
      <c r="L121" s="589"/>
      <c r="M121" s="589"/>
      <c r="N121" s="589"/>
      <c r="O121" s="589"/>
      <c r="P121" s="589"/>
      <c r="Q121" s="589"/>
      <c r="R121" s="589"/>
      <c r="S121" s="589"/>
      <c r="T121" s="589"/>
      <c r="U121" s="589"/>
      <c r="V121" s="589"/>
      <c r="W121" s="589"/>
      <c r="X121" s="589"/>
      <c r="Y121" s="589"/>
      <c r="Z121" s="590"/>
    </row>
    <row r="122" spans="1:26" ht="14.25" x14ac:dyDescent="0.2">
      <c r="A122" s="566"/>
      <c r="C122" s="589"/>
      <c r="D122" s="589"/>
      <c r="E122" s="589"/>
      <c r="F122" s="589"/>
      <c r="G122" s="589"/>
      <c r="H122" s="589"/>
      <c r="I122" s="589"/>
      <c r="J122" s="589"/>
      <c r="K122" s="589"/>
      <c r="L122" s="589"/>
      <c r="M122" s="589"/>
      <c r="N122" s="589"/>
      <c r="O122" s="589"/>
      <c r="P122" s="589"/>
      <c r="Q122" s="589"/>
      <c r="R122" s="589"/>
      <c r="S122" s="589"/>
      <c r="T122" s="589"/>
      <c r="U122" s="589"/>
      <c r="V122" s="589"/>
      <c r="W122" s="589"/>
      <c r="X122" s="589"/>
      <c r="Y122" s="589"/>
      <c r="Z122" s="590"/>
    </row>
    <row r="123" spans="1:26" x14ac:dyDescent="0.2">
      <c r="A123" s="566"/>
    </row>
    <row r="124" spans="1:26" x14ac:dyDescent="0.2">
      <c r="A124" s="566"/>
    </row>
    <row r="125" spans="1:26" x14ac:dyDescent="0.2">
      <c r="A125" s="566"/>
    </row>
  </sheetData>
  <mergeCells count="81">
    <mergeCell ref="AG96:AI96"/>
    <mergeCell ref="AJ96:AL96"/>
    <mergeCell ref="O96:Q96"/>
    <mergeCell ref="R96:T96"/>
    <mergeCell ref="U96:W96"/>
    <mergeCell ref="X96:Z96"/>
    <mergeCell ref="AA96:AC96"/>
    <mergeCell ref="AD96:AF96"/>
    <mergeCell ref="AG94:AI94"/>
    <mergeCell ref="AJ94:AL94"/>
    <mergeCell ref="O95:Q95"/>
    <mergeCell ref="R95:T95"/>
    <mergeCell ref="U95:W95"/>
    <mergeCell ref="X95:Z95"/>
    <mergeCell ref="AA95:AC95"/>
    <mergeCell ref="AD95:AF95"/>
    <mergeCell ref="AG95:AI95"/>
    <mergeCell ref="AJ95:AL95"/>
    <mergeCell ref="O94:Q94"/>
    <mergeCell ref="R94:T94"/>
    <mergeCell ref="U94:W94"/>
    <mergeCell ref="X94:Z94"/>
    <mergeCell ref="AA94:AC94"/>
    <mergeCell ref="AD94:AF94"/>
    <mergeCell ref="AD93:AF93"/>
    <mergeCell ref="AG93:AI93"/>
    <mergeCell ref="AJ93:AL93"/>
    <mergeCell ref="O92:Q92"/>
    <mergeCell ref="R92:T92"/>
    <mergeCell ref="U92:W92"/>
    <mergeCell ref="X92:Z92"/>
    <mergeCell ref="AA92:AC92"/>
    <mergeCell ref="AD92:AF92"/>
    <mergeCell ref="O93:Q93"/>
    <mergeCell ref="R93:T93"/>
    <mergeCell ref="U93:W93"/>
    <mergeCell ref="X93:Z93"/>
    <mergeCell ref="AA93:AC93"/>
    <mergeCell ref="AG92:AI92"/>
    <mergeCell ref="AJ92:AL92"/>
    <mergeCell ref="R7:T7"/>
    <mergeCell ref="R6:T6"/>
    <mergeCell ref="O7:Q7"/>
    <mergeCell ref="U9:W9"/>
    <mergeCell ref="U7:W7"/>
    <mergeCell ref="O9:Q9"/>
    <mergeCell ref="O88:Q88"/>
    <mergeCell ref="R88:T88"/>
    <mergeCell ref="U88:W88"/>
    <mergeCell ref="X88:Z88"/>
    <mergeCell ref="X7:Z7"/>
    <mergeCell ref="X107:Z108"/>
    <mergeCell ref="A1:Z3"/>
    <mergeCell ref="O4:Z4"/>
    <mergeCell ref="U5:Z5"/>
    <mergeCell ref="O5:T5"/>
    <mergeCell ref="A4:A8"/>
    <mergeCell ref="B4:B8"/>
    <mergeCell ref="C4:F5"/>
    <mergeCell ref="R9:T9"/>
    <mergeCell ref="I6:I8"/>
    <mergeCell ref="O34:Q34"/>
    <mergeCell ref="U34:W34"/>
    <mergeCell ref="R34:T34"/>
    <mergeCell ref="X34:Z34"/>
    <mergeCell ref="E6:E8"/>
    <mergeCell ref="F6:F8"/>
    <mergeCell ref="C6:C8"/>
    <mergeCell ref="D6:D8"/>
    <mergeCell ref="H6:H8"/>
    <mergeCell ref="L6:L8"/>
    <mergeCell ref="J6:J8"/>
    <mergeCell ref="K6:K8"/>
    <mergeCell ref="X9:Z9"/>
    <mergeCell ref="G4:G8"/>
    <mergeCell ref="H4:N5"/>
    <mergeCell ref="U6:W6"/>
    <mergeCell ref="X6:Z6"/>
    <mergeCell ref="M6:M8"/>
    <mergeCell ref="N6:N8"/>
    <mergeCell ref="O6:Q6"/>
  </mergeCells>
  <phoneticPr fontId="14" type="noConversion"/>
  <pageMargins left="0.31496062992125984" right="0" top="0.51181102362204722" bottom="0.31496062992125984" header="0.31496062992125984" footer="0.11811023622047245"/>
  <pageSetup paperSize="9" scale="65" fitToHeight="0" orientation="landscape" r:id="rId1"/>
  <headerFooter alignWithMargins="0">
    <oddHeader>&amp;C18.04.01.02 ХИМИЧЕСКАЯ ТЕХНОЛОГИЯ  (2019 г.)</oddHeader>
    <oddFooter>&amp;CСтраница &amp;P+1 из 4</oddFooter>
  </headerFooter>
  <rowBreaks count="1" manualBreakCount="1">
    <brk id="45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7"/>
  <sheetViews>
    <sheetView tabSelected="1" view="pageBreakPreview" zoomScale="75" zoomScaleNormal="75" workbookViewId="0">
      <selection activeCell="S13" sqref="S13"/>
    </sheetView>
  </sheetViews>
  <sheetFormatPr defaultRowHeight="12.75" x14ac:dyDescent="0.2"/>
  <cols>
    <col min="1" max="1" width="4.42578125" style="66" customWidth="1"/>
    <col min="2" max="2" width="11.42578125" style="66" customWidth="1"/>
    <col min="3" max="3" width="4.28515625" style="66" customWidth="1"/>
    <col min="4" max="4" width="20.5703125" style="66" customWidth="1"/>
    <col min="5" max="5" width="7" style="66" customWidth="1"/>
    <col min="6" max="6" width="8.7109375" style="66" customWidth="1"/>
    <col min="7" max="7" width="6.5703125" style="66" customWidth="1"/>
    <col min="8" max="10" width="4.28515625" style="66" customWidth="1"/>
    <col min="11" max="11" width="11.28515625" style="66" customWidth="1"/>
    <col min="12" max="12" width="4.85546875" style="66" customWidth="1"/>
    <col min="13" max="13" width="6.28515625" style="66" customWidth="1"/>
    <col min="14" max="18" width="4.28515625" style="66" customWidth="1"/>
    <col min="19" max="19" width="8.42578125" style="66" customWidth="1"/>
    <col min="20" max="22" width="4.28515625" style="66" customWidth="1"/>
    <col min="23" max="23" width="11.28515625" style="66" customWidth="1"/>
    <col min="24" max="16384" width="9.140625" style="66"/>
  </cols>
  <sheetData>
    <row r="1" spans="1:23" ht="15.75" customHeight="1" thickBot="1" x14ac:dyDescent="0.25">
      <c r="A1" s="85"/>
      <c r="B1" s="118" t="s">
        <v>128</v>
      </c>
      <c r="C1" s="119"/>
      <c r="D1" s="119"/>
      <c r="E1" s="119"/>
      <c r="F1" s="120"/>
      <c r="G1" s="114" t="s">
        <v>129</v>
      </c>
      <c r="H1" s="115"/>
      <c r="I1" s="115"/>
      <c r="J1" s="115"/>
      <c r="K1" s="115"/>
      <c r="L1" s="115"/>
      <c r="M1" s="116"/>
      <c r="N1" s="114" t="s">
        <v>184</v>
      </c>
      <c r="O1" s="115"/>
      <c r="P1" s="115"/>
      <c r="Q1" s="115"/>
      <c r="R1" s="115"/>
      <c r="S1" s="115"/>
      <c r="T1" s="115"/>
      <c r="U1" s="115"/>
      <c r="V1" s="115"/>
      <c r="W1" s="116"/>
    </row>
    <row r="2" spans="1:23" ht="33" customHeight="1" thickBot="1" x14ac:dyDescent="0.25">
      <c r="A2" s="82"/>
      <c r="B2" s="78" t="s">
        <v>130</v>
      </c>
      <c r="C2" s="79"/>
      <c r="D2" s="80"/>
      <c r="E2" s="88" t="s">
        <v>131</v>
      </c>
      <c r="F2" s="89" t="s">
        <v>132</v>
      </c>
      <c r="G2" s="78" t="s">
        <v>130</v>
      </c>
      <c r="H2" s="79"/>
      <c r="I2" s="79"/>
      <c r="J2" s="79"/>
      <c r="K2" s="79"/>
      <c r="L2" s="81" t="s">
        <v>131</v>
      </c>
      <c r="M2" s="82" t="s">
        <v>132</v>
      </c>
      <c r="N2" s="121" t="s">
        <v>159</v>
      </c>
      <c r="O2" s="106"/>
      <c r="P2" s="106"/>
      <c r="Q2" s="106"/>
      <c r="R2" s="106"/>
      <c r="S2" s="107"/>
      <c r="T2" s="108" t="s">
        <v>160</v>
      </c>
      <c r="U2" s="109"/>
      <c r="V2" s="109"/>
      <c r="W2" s="110"/>
    </row>
    <row r="3" spans="1:23" ht="53.25" customHeight="1" thickBot="1" x14ac:dyDescent="0.25">
      <c r="A3" s="82"/>
      <c r="B3" s="111" t="s">
        <v>306</v>
      </c>
      <c r="C3" s="112"/>
      <c r="D3" s="113"/>
      <c r="E3" s="90">
        <v>3</v>
      </c>
      <c r="F3" s="91" t="s">
        <v>269</v>
      </c>
      <c r="G3" s="111" t="s">
        <v>272</v>
      </c>
      <c r="H3" s="112"/>
      <c r="I3" s="112"/>
      <c r="J3" s="112"/>
      <c r="K3" s="113"/>
      <c r="L3" s="81">
        <v>2</v>
      </c>
      <c r="M3" s="82">
        <v>4</v>
      </c>
      <c r="N3" s="122"/>
      <c r="O3" s="123"/>
      <c r="P3" s="123"/>
      <c r="Q3" s="123"/>
      <c r="R3" s="123"/>
      <c r="S3" s="124"/>
      <c r="T3" s="117" t="s">
        <v>259</v>
      </c>
      <c r="U3" s="109"/>
      <c r="V3" s="109"/>
      <c r="W3" s="110"/>
    </row>
    <row r="4" spans="1:23" ht="16.5" customHeight="1" thickBot="1" x14ac:dyDescent="0.25">
      <c r="A4" s="82"/>
      <c r="B4" s="108"/>
      <c r="C4" s="109"/>
      <c r="D4" s="110"/>
      <c r="E4" s="81"/>
      <c r="F4" s="82"/>
      <c r="G4" s="111" t="s">
        <v>261</v>
      </c>
      <c r="H4" s="112"/>
      <c r="I4" s="112"/>
      <c r="J4" s="112"/>
      <c r="K4" s="113"/>
      <c r="L4" s="81">
        <v>3</v>
      </c>
      <c r="M4" s="82">
        <v>2</v>
      </c>
      <c r="N4" s="125"/>
      <c r="O4" s="126"/>
      <c r="P4" s="126"/>
      <c r="Q4" s="126"/>
      <c r="R4" s="126"/>
      <c r="S4" s="127"/>
      <c r="T4" s="108"/>
      <c r="U4" s="109"/>
      <c r="V4" s="109"/>
      <c r="W4" s="110"/>
    </row>
    <row r="5" spans="1:23" ht="27.75" customHeight="1" thickBot="1" x14ac:dyDescent="0.25">
      <c r="A5" s="82"/>
      <c r="B5" s="108"/>
      <c r="C5" s="109"/>
      <c r="D5" s="110"/>
      <c r="E5" s="81"/>
      <c r="F5" s="82"/>
      <c r="G5" s="108"/>
      <c r="H5" s="109"/>
      <c r="I5" s="109"/>
      <c r="J5" s="109"/>
      <c r="K5" s="110"/>
      <c r="L5" s="81"/>
      <c r="M5" s="83"/>
      <c r="N5" s="111" t="s">
        <v>266</v>
      </c>
      <c r="O5" s="112"/>
      <c r="P5" s="112"/>
      <c r="Q5" s="112"/>
      <c r="R5" s="112"/>
      <c r="S5" s="113"/>
      <c r="T5" s="108"/>
      <c r="U5" s="109"/>
      <c r="V5" s="109"/>
      <c r="W5" s="110"/>
    </row>
    <row r="8" spans="1:23" ht="14.25" x14ac:dyDescent="0.2">
      <c r="A8" s="84"/>
      <c r="B8" s="84" t="s">
        <v>136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 t="s">
        <v>232</v>
      </c>
      <c r="T8" s="84"/>
      <c r="U8" s="84"/>
      <c r="V8" s="84"/>
      <c r="W8" s="84"/>
    </row>
    <row r="9" spans="1:23" ht="14.25" x14ac:dyDescent="0.2">
      <c r="N9" s="84"/>
      <c r="O9" s="84"/>
      <c r="P9" s="84"/>
      <c r="Q9" s="84"/>
      <c r="R9" s="84"/>
      <c r="S9" s="84"/>
      <c r="T9" s="84"/>
      <c r="U9" s="84"/>
      <c r="V9" s="84"/>
      <c r="W9" s="84"/>
    </row>
    <row r="10" spans="1:23" ht="14.25" x14ac:dyDescent="0.2">
      <c r="A10" s="84"/>
      <c r="B10" s="84" t="s">
        <v>162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 t="s">
        <v>296</v>
      </c>
      <c r="T10" s="84"/>
      <c r="U10" s="84"/>
      <c r="V10" s="84"/>
      <c r="W10" s="84"/>
    </row>
    <row r="12" spans="1:23" ht="14.25" x14ac:dyDescent="0.2">
      <c r="A12" s="84"/>
      <c r="B12" s="84" t="s">
        <v>161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 t="s">
        <v>307</v>
      </c>
      <c r="T12" s="84"/>
      <c r="U12" s="84"/>
      <c r="V12" s="84"/>
      <c r="W12" s="84"/>
    </row>
    <row r="13" spans="1:23" ht="14.25" x14ac:dyDescent="0.2">
      <c r="A13" s="84"/>
      <c r="B13" s="84" t="s">
        <v>164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</row>
    <row r="14" spans="1:23" ht="14.25" x14ac:dyDescent="0.2"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1:23" ht="14.25" x14ac:dyDescent="0.2">
      <c r="A15" s="84"/>
      <c r="B15" s="84" t="s">
        <v>165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</row>
    <row r="16" spans="1:23" ht="14.25" x14ac:dyDescent="0.2"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</row>
    <row r="17" spans="1:19" ht="14.25" x14ac:dyDescent="0.2">
      <c r="A17" s="84"/>
      <c r="B17" s="84" t="s">
        <v>163</v>
      </c>
      <c r="S17" s="84" t="s">
        <v>233</v>
      </c>
    </row>
  </sheetData>
  <mergeCells count="15">
    <mergeCell ref="B5:D5"/>
    <mergeCell ref="G4:K4"/>
    <mergeCell ref="G5:K5"/>
    <mergeCell ref="N1:W1"/>
    <mergeCell ref="T2:W2"/>
    <mergeCell ref="N5:S5"/>
    <mergeCell ref="T5:W5"/>
    <mergeCell ref="G1:M1"/>
    <mergeCell ref="T3:W3"/>
    <mergeCell ref="T4:W4"/>
    <mergeCell ref="B3:D3"/>
    <mergeCell ref="G3:K3"/>
    <mergeCell ref="B1:F1"/>
    <mergeCell ref="N2:S4"/>
    <mergeCell ref="B4:D4"/>
  </mergeCells>
  <phoneticPr fontId="14" type="noConversion"/>
  <pageMargins left="0.59055118110236227" right="0" top="0.61" bottom="0.98425196850393704" header="0.38" footer="0.51181102362204722"/>
  <pageSetup paperSize="9" scale="93" orientation="landscape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Гр.уч.проц.</vt:lpstr>
      <vt:lpstr>План уч. проц.</vt:lpstr>
      <vt:lpstr>Конец</vt:lpstr>
      <vt:lpstr>Конец!Область_печати</vt:lpstr>
      <vt:lpstr>'План уч. проц.'!Область_печати</vt:lpstr>
    </vt:vector>
  </TitlesOfParts>
  <Company>РГУ им  И М  Губкина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Степин</dc:creator>
  <cp:lastModifiedBy>Karpov Alexey</cp:lastModifiedBy>
  <cp:lastPrinted>2019-04-06T12:34:56Z</cp:lastPrinted>
  <dcterms:created xsi:type="dcterms:W3CDTF">1999-04-02T02:46:20Z</dcterms:created>
  <dcterms:modified xsi:type="dcterms:W3CDTF">2019-04-09T06:34:28Z</dcterms:modified>
</cp:coreProperties>
</file>